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\A projekty\HK\HK_2021\402-21 KONTEJNERY CHOMUTOV II\a na urad a DZS_2022\VV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92021 1 Pol" sheetId="12" r:id="rId4"/>
    <sheet name="technologie" sheetId="13" r:id="rId5"/>
  </sheets>
  <externalReferences>
    <externalReference r:id="rId6"/>
  </externalReferences>
  <definedNames>
    <definedName name="CelkemDPHVypocet" localSheetId="1">Stavba!$H$43</definedName>
    <definedName name="CenaCelkem">Stavba!$G$30</definedName>
    <definedName name="CenaCelkemBezDPH">Stavba!$G$29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Stavba!$G$25</definedName>
    <definedName name="DPHZakl">Stavba!$G$27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'092021 1 Pol'!$1:$7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'092021 1 Pol'!$A$1:$X$103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Stavba!$F$43</definedName>
    <definedName name="ZakladDPHZakl">Stavba!$G$26</definedName>
    <definedName name="ZakladDPHZaklVypocet" localSheetId="1">Stavba!$G$43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8" i="12" l="1"/>
  <c r="G83" i="12"/>
  <c r="G9" i="12"/>
  <c r="G11" i="12"/>
  <c r="G13" i="12"/>
  <c r="G14" i="12"/>
  <c r="G16" i="12"/>
  <c r="G17" i="12"/>
  <c r="G18" i="12"/>
  <c r="G20" i="12"/>
  <c r="G22" i="12"/>
  <c r="G23" i="12"/>
  <c r="G24" i="12"/>
  <c r="G27" i="12"/>
  <c r="G29" i="12"/>
  <c r="G31" i="12"/>
  <c r="G32" i="12"/>
  <c r="G33" i="12"/>
  <c r="G35" i="12"/>
  <c r="G42" i="12"/>
  <c r="G50" i="12"/>
  <c r="G52" i="12"/>
  <c r="G54" i="12"/>
  <c r="G57" i="12"/>
  <c r="G58" i="12"/>
  <c r="G61" i="12"/>
  <c r="G63" i="12"/>
  <c r="G65" i="12"/>
  <c r="G67" i="12"/>
  <c r="G70" i="12"/>
  <c r="G72" i="12"/>
  <c r="G73" i="12"/>
  <c r="G76" i="12"/>
  <c r="G78" i="12"/>
  <c r="G79" i="12"/>
  <c r="G81" i="12"/>
  <c r="G84" i="12"/>
  <c r="G85" i="12"/>
  <c r="G88" i="12"/>
  <c r="G87" i="12" s="1"/>
  <c r="G101" i="12"/>
  <c r="G100" i="12"/>
  <c r="G99" i="12"/>
  <c r="G96" i="12"/>
  <c r="G95" i="12"/>
  <c r="G94" i="12" s="1"/>
  <c r="G93" i="12"/>
  <c r="G92" i="12"/>
  <c r="G90" i="12"/>
  <c r="G89" i="12" s="1"/>
  <c r="H19" i="13"/>
  <c r="H21" i="13" s="1"/>
  <c r="H13" i="13"/>
  <c r="H12" i="13"/>
  <c r="H11" i="13"/>
  <c r="G8" i="12" l="1"/>
  <c r="I50" i="1" s="1"/>
  <c r="G49" i="12"/>
  <c r="I51" i="1" s="1"/>
  <c r="G56" i="12"/>
  <c r="I52" i="1" s="1"/>
  <c r="G69" i="12"/>
  <c r="I53" i="1" s="1"/>
  <c r="G97" i="12"/>
  <c r="I59" i="1" s="1"/>
  <c r="I20" i="1" s="1"/>
  <c r="G91" i="12"/>
  <c r="H15" i="13"/>
  <c r="H25" i="13" s="1"/>
  <c r="I60" i="1" s="1"/>
  <c r="I21" i="1" s="1"/>
  <c r="I58" i="1"/>
  <c r="I19" i="1" s="1"/>
  <c r="I57" i="1"/>
  <c r="I56" i="1"/>
  <c r="I18" i="1" s="1"/>
  <c r="I55" i="1"/>
  <c r="I54" i="1"/>
  <c r="C4" i="12"/>
  <c r="B4" i="12"/>
  <c r="C3" i="12"/>
  <c r="B3" i="12"/>
  <c r="C2" i="12"/>
  <c r="B2" i="12"/>
  <c r="I61" i="1" l="1"/>
  <c r="J59" i="1" s="1"/>
  <c r="I16" i="1"/>
  <c r="I22" i="1" s="1"/>
  <c r="F43" i="1"/>
  <c r="G43" i="1"/>
  <c r="H43" i="1"/>
  <c r="I43" i="1"/>
  <c r="J42" i="1" s="1"/>
  <c r="J52" i="1" l="1"/>
  <c r="J53" i="1"/>
  <c r="J55" i="1"/>
  <c r="J56" i="1"/>
  <c r="J57" i="1"/>
  <c r="J54" i="1"/>
  <c r="J50" i="1"/>
  <c r="J58" i="1"/>
  <c r="J51" i="1"/>
  <c r="J41" i="1"/>
  <c r="J40" i="1"/>
  <c r="J43" i="1" s="1"/>
  <c r="G26" i="1"/>
  <c r="J29" i="1"/>
  <c r="J27" i="1"/>
  <c r="G39" i="1"/>
  <c r="F39" i="1"/>
  <c r="J24" i="1"/>
  <c r="J25" i="1"/>
  <c r="J26" i="1"/>
  <c r="E25" i="1"/>
  <c r="E27" i="1"/>
  <c r="G27" i="1" l="1"/>
  <c r="G30" i="1" s="1"/>
  <c r="J6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lenovo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<sst xmlns="http://schemas.openxmlformats.org/spreadsheetml/2006/main" count="617" uniqueCount="285">
  <si>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</si>
  <si>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</si>
  <si>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</si>
  <si>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</si>
  <si>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</si>
  <si>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</si>
  <si>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</si>
  <si>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</si>
  <si>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</si>
  <si>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</si>
  <si>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</si>
  <si>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</si>
  <si>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</si>
  <si>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</si>
  <si>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</si>
  <si>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</si>
  <si>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</si>
  <si>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</si>
  <si>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</si>
  <si>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</si>
  <si>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</si>
  <si>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</si>
  <si>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</si>
  <si>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</si>
  <si>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</si>
  <si>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</si>
  <si>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</si>
  <si>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</si>
  <si>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</si>
  <si>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</si>
  <si>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</si>
  <si>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</si>
  <si>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</si>
  <si>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</si>
  <si>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</si>
  <si>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</si>
  <si>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</si>
  <si>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</si>
  <si>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</si>
  <si>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</si>
  <si>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</si>
  <si>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</si>
  <si>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</si>
  <si>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LOKALITA_L6  – Chomutov ll</t>
  </si>
  <si>
    <t>092021</t>
  </si>
  <si>
    <t>Kontejnery Chomutov II</t>
  </si>
  <si>
    <t>Objekt:</t>
  </si>
  <si>
    <t>Rozpočet:</t>
  </si>
  <si>
    <t>022022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</si>
  <si>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</si>
  <si>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</si>
  <si>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</si>
  <si>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</si>
  <si>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</si>
  <si>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</si>
  <si>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</si>
  <si>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</si>
  <si>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</si>
  <si>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</si>
  <si>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</si>
  <si>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</si>
  <si>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</si>
  <si>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</si>
  <si>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</si>
  <si>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</si>
  <si>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</si>
  <si>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</si>
  <si>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</si>
  <si>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</si>
  <si>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</si>
  <si>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</si>
  <si>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</si>
  <si>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</si>
  <si>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</si>
  <si>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</si>
  <si>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</si>
  <si>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</si>
  <si>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</si>
  <si>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</si>
  <si>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</si>
  <si>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</si>
  <si>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</si>
  <si>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</si>
  <si>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</si>
  <si>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</si>
  <si>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</si>
  <si>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</si>
  <si>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</si>
  <si>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</si>
  <si>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</si>
  <si>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</si>
  <si>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</si>
  <si>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</si>
  <si>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</si>
  <si>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</si>
  <si>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</si>
  <si>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</si>
  <si>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</si>
  <si>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</si>
  <si>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121101101</t>
  </si>
  <si>
    <t>Sejmutí ornice s přemístěním do 50 m</t>
  </si>
  <si>
    <t>m3</t>
  </si>
  <si>
    <t>RTS 22/ I</t>
  </si>
  <si>
    <t>Práce</t>
  </si>
  <si>
    <t>POL1_</t>
  </si>
  <si>
    <t>Nebude odvážena-dorovnání terénu : 10,14*5,9*0,15</t>
  </si>
  <si>
    <t>VV</t>
  </si>
  <si>
    <t>122201101</t>
  </si>
  <si>
    <t>Odkopávky nezapažené v hor. 3 do 100 m3</t>
  </si>
  <si>
    <t>po sejmutí ornice : 10,14*5,9*0,19</t>
  </si>
  <si>
    <t>122201109</t>
  </si>
  <si>
    <t>Příplatek za lepivost - odkopávky v hor. 3</t>
  </si>
  <si>
    <t>131201110</t>
  </si>
  <si>
    <t>Hloubení nezapaž. jam hor.3 do 50 m3, STROJNĚ</t>
  </si>
  <si>
    <t>od hl. 0,34m : 6,5*4,8*(1,6-0,34)</t>
  </si>
  <si>
    <t>131201119</t>
  </si>
  <si>
    <t>Příplatek za lepivost - hloubení nezap.jam v hor.3</t>
  </si>
  <si>
    <t>161101101</t>
  </si>
  <si>
    <t>Svislé přemístění výkopku z hor.1-4 do 2,5 m</t>
  </si>
  <si>
    <t>POL1_1</t>
  </si>
  <si>
    <t>162701105</t>
  </si>
  <si>
    <t>Vodorovné přemístění výkopku z hor.1-4 do 10000 m</t>
  </si>
  <si>
    <t>11,36694+39,312</t>
  </si>
  <si>
    <t>162701109</t>
  </si>
  <si>
    <t>Příplatek k vod. přemístění hor.1-4 za další 1 km</t>
  </si>
  <si>
    <t>skládka ve vzd.20 km : 50,67894*10</t>
  </si>
  <si>
    <t>167101101</t>
  </si>
  <si>
    <t>Nakládání výkopku z hor.1-4 v množství do 100 m3</t>
  </si>
  <si>
    <t>171201101</t>
  </si>
  <si>
    <t>Uložení sypaniny do násypů nezhutněných</t>
  </si>
  <si>
    <t>175101201</t>
  </si>
  <si>
    <t>Obsyp objektu bez prohození sypaniny</t>
  </si>
  <si>
    <t>6,5*4,8*(1,6-0,34)</t>
  </si>
  <si>
    <t>-1,6*1,6*(0,76+0,55)*4</t>
  </si>
  <si>
    <t>180402113</t>
  </si>
  <si>
    <t>Založení trávníku parkového výsevem svah</t>
  </si>
  <si>
    <t>m2</t>
  </si>
  <si>
    <t>6,9</t>
  </si>
  <si>
    <t>181301106</t>
  </si>
  <si>
    <t>Rozprostření ornice, rovina, tl. 30-40 cm,do 500m2</t>
  </si>
  <si>
    <t>(5,9*0,5+0,5*0,5*2)*2</t>
  </si>
  <si>
    <t>199000002</t>
  </si>
  <si>
    <t>Poplatek za skládku horniny 1- 4</t>
  </si>
  <si>
    <t>460300006</t>
  </si>
  <si>
    <t>Hutnění zásypu po vrstvách 30 cm</t>
  </si>
  <si>
    <t>POL1_9</t>
  </si>
  <si>
    <t>00572400</t>
  </si>
  <si>
    <t>Směs travní parková I. běžná zátěž PROFI á 25 kg</t>
  </si>
  <si>
    <t>kg</t>
  </si>
  <si>
    <t>SPCM</t>
  </si>
  <si>
    <t>Specifikace</t>
  </si>
  <si>
    <t>POL3_</t>
  </si>
  <si>
    <t>0,04kg/m2 : 0,05*6,9</t>
  </si>
  <si>
    <t>583318004</t>
  </si>
  <si>
    <t>Kamenivo těžené frakce  16/32</t>
  </si>
  <si>
    <t>t</t>
  </si>
  <si>
    <t>Začátek provozního součtu</t>
  </si>
  <si>
    <t xml:space="preserve">  ZÁSYP KAMENIVEM 16-32 mm 550 mm : 5,5*4,8*(0,55)</t>
  </si>
  <si>
    <t xml:space="preserve">  1,7t-1m3 : -1,6*1,6*(0,55)*4</t>
  </si>
  <si>
    <t xml:space="preserve">  Mezisoučet</t>
  </si>
  <si>
    <t>Konec provozního součtu</t>
  </si>
  <si>
    <t>8,888*1,7</t>
  </si>
  <si>
    <t>58337304</t>
  </si>
  <si>
    <t>Štěrkopísek frakce 0-16 B</t>
  </si>
  <si>
    <t xml:space="preserve">  ŠTĚRKOPÍSKOVÝ ZÁSYP KONTEJNERŮ 760 mm - 1m3-1,6t : 5,5*4,8*(0,76)</t>
  </si>
  <si>
    <t xml:space="preserve">  -1,6*1,6*(0,76)*4</t>
  </si>
  <si>
    <t>12,2816*1,6</t>
  </si>
  <si>
    <t>215901101</t>
  </si>
  <si>
    <t>Zhutnění podloží z hornin  vibrační deskou</t>
  </si>
  <si>
    <t>HUTNĚNÁ ZEMNÍ PLÁŇ - 45 MPa : 6*4,3</t>
  </si>
  <si>
    <t>271571111</t>
  </si>
  <si>
    <t>PÍSKOVÝ PODSYP KONTEJNERŮ</t>
  </si>
  <si>
    <t>PÍSKOVÝ PODSYP KONTEJNERŮ 0-16 mm 50 mm : 6*4,3*0,05</t>
  </si>
  <si>
    <t>289970111</t>
  </si>
  <si>
    <t>Vrstva geotextilie Geofiltex 300g/m2</t>
  </si>
  <si>
    <t>ztratné 10% : 27,8826*1,1</t>
  </si>
  <si>
    <t>564871111</t>
  </si>
  <si>
    <t>Podklad ze štěrkodrti po zhutnění tloušťky 25 cm</t>
  </si>
  <si>
    <t>596215020</t>
  </si>
  <si>
    <t>Kladení zámkové dlažby tl. 6 cm do drtě tl. 3 cm</t>
  </si>
  <si>
    <t>5,9*(1,41+0,16*2+5+1,26)</t>
  </si>
  <si>
    <t>-3,62*5,32</t>
  </si>
  <si>
    <t>596715021</t>
  </si>
  <si>
    <t>Kladení vodicí linie z dlažby tl.6 cm, drť tl.4 cm</t>
  </si>
  <si>
    <t>10,14*0,4</t>
  </si>
  <si>
    <t>59245110</t>
  </si>
  <si>
    <t>Dlažba sklad. HOLLAND I 20x10x6 cm přírodní</t>
  </si>
  <si>
    <t>ztratné 5% : 27,8826*1,05</t>
  </si>
  <si>
    <t>592451150</t>
  </si>
  <si>
    <t>Dlažba HOLLAND I SLP skladba  20x10x6 cm přírodní dlažba pro nevidomé</t>
  </si>
  <si>
    <t>Ztratné 5% : 4,056*1,05</t>
  </si>
  <si>
    <t>599000010RA0</t>
  </si>
  <si>
    <t>Úprava asfaltové komunikace</t>
  </si>
  <si>
    <t>R-položka</t>
  </si>
  <si>
    <t>POL12_1</t>
  </si>
  <si>
    <t>10,14*0,5</t>
  </si>
  <si>
    <t>338920021</t>
  </si>
  <si>
    <t>Osazení betonové palisády, š. do 20 cm, dl. 60 cm</t>
  </si>
  <si>
    <t>m</t>
  </si>
  <si>
    <t>5*2+(3,3+0,16*2)*2</t>
  </si>
  <si>
    <t>914001121</t>
  </si>
  <si>
    <t>Osaz.svislé dopr.značky a sloupku,Al patka, základ včetně dodávky sloupku a značky</t>
  </si>
  <si>
    <t>kus</t>
  </si>
  <si>
    <t>917862111</t>
  </si>
  <si>
    <t xml:space="preserve">Osazení stojat. obrub.bet. s opěrou,lože </t>
  </si>
  <si>
    <t>10,4-2+5,9*2-2</t>
  </si>
  <si>
    <t>4 ks Přechodový obrubník : 4</t>
  </si>
  <si>
    <t>Osazení stojat. obrub.bet. s opěrou,lože  včetně obrubníku ABO 2 - 15 100/15/25</t>
  </si>
  <si>
    <t>10,14</t>
  </si>
  <si>
    <t>592171610</t>
  </si>
  <si>
    <t>Obrubník 1000/80/250 přechodový  přír.</t>
  </si>
  <si>
    <t>Indiv</t>
  </si>
  <si>
    <t>592174230</t>
  </si>
  <si>
    <t>Obrubník chodníkový ABO 16-10 1000/80/250 přírodní</t>
  </si>
  <si>
    <t>ztratné 8% : (10,4-2+5,9*2-2)*1,08</t>
  </si>
  <si>
    <t>592284090</t>
  </si>
  <si>
    <t>Palisáda přírodní Uriko 16x16x40 cm</t>
  </si>
  <si>
    <t>6,25 ks/m, ztratné 2% : 17,24*6,25*1,02</t>
  </si>
  <si>
    <t>96600</t>
  </si>
  <si>
    <t xml:space="preserve">Odstranění doprav. značky </t>
  </si>
  <si>
    <t>Vlastní</t>
  </si>
  <si>
    <t>113107220</t>
  </si>
  <si>
    <t>Odstranění asfaltobetonové vozovky, pl. do 50 m2 včetně naložení a odvozu na skládku do 1 km</t>
  </si>
  <si>
    <t>Agregovaná položka</t>
  </si>
  <si>
    <t>POL2_</t>
  </si>
  <si>
    <t>pro vodící linii : 10,14*0,4</t>
  </si>
  <si>
    <t>998223011</t>
  </si>
  <si>
    <t>Přesun hmot, pozemní komunikace, kryt dlážděný</t>
  </si>
  <si>
    <t>Přesun hmot</t>
  </si>
  <si>
    <t>POL7_</t>
  </si>
  <si>
    <t>M991</t>
  </si>
  <si>
    <t>Doprava a montáž technologie</t>
  </si>
  <si>
    <t>kpl</t>
  </si>
  <si>
    <t>Kalkul</t>
  </si>
  <si>
    <t>979081121</t>
  </si>
  <si>
    <t>Příplatek k odvozu za každý další 1 km</t>
  </si>
  <si>
    <t>Přesun suti</t>
  </si>
  <si>
    <t>POL8_</t>
  </si>
  <si>
    <t>979990112</t>
  </si>
  <si>
    <t>Poplatek za uložení suti - obal. kamenivo, asfalt, skupina odpadu 170302</t>
  </si>
  <si>
    <t>005121 R</t>
  </si>
  <si>
    <t>Zařízení staveniště</t>
  </si>
  <si>
    <t>Soubor</t>
  </si>
  <si>
    <t>VRN</t>
  </si>
  <si>
    <t>POL99_2</t>
  </si>
  <si>
    <t>005122 R</t>
  </si>
  <si>
    <t>Provozní vlivy</t>
  </si>
  <si>
    <t>POL99_0</t>
  </si>
  <si>
    <t>00511 R</t>
  </si>
  <si>
    <t>Geodetické práce</t>
  </si>
  <si>
    <t>POL99_8</t>
  </si>
  <si>
    <t>005111021R</t>
  </si>
  <si>
    <t>Vytyčení inženýrských sítí</t>
  </si>
  <si>
    <t>005211030R</t>
  </si>
  <si>
    <t>Dočasná dopravní opatření</t>
  </si>
  <si>
    <t>00523  R</t>
  </si>
  <si>
    <t>Zkoušky hutnící</t>
  </si>
  <si>
    <t>POL99_</t>
  </si>
  <si>
    <t>END</t>
  </si>
  <si>
    <r>
      <t xml:space="preserve">POLOPODZEMNÍ KONTEJNERY CHOMUTOV II </t>
    </r>
    <r>
      <rPr>
        <sz val="12"/>
        <rFont val="Arial CE"/>
        <family val="2"/>
        <charset val="238"/>
      </rPr>
      <t>- SÍDLIŠTĚ BŘEZENECKÁ</t>
    </r>
  </si>
  <si>
    <t>06</t>
  </si>
  <si>
    <t>Statutární město Chomutov</t>
  </si>
  <si>
    <t>Zborovská 4602, 430 28 Chomutov</t>
  </si>
  <si>
    <t>HK, spol. s r.o., Doubravínova 336/20</t>
  </si>
  <si>
    <t>163 00 Praha 6</t>
  </si>
  <si>
    <t>01</t>
  </si>
  <si>
    <t>TECHNOLOGIE</t>
  </si>
  <si>
    <t>Název systému</t>
  </si>
  <si>
    <t>typ</t>
  </si>
  <si>
    <t>odpad</t>
  </si>
  <si>
    <t>cena za kus</t>
  </si>
  <si>
    <t>CENA CELKEM</t>
  </si>
  <si>
    <t>Kč</t>
  </si>
  <si>
    <t>polopodzemní hranatý kontejner 5m3 nedělený</t>
  </si>
  <si>
    <t xml:space="preserve">s betonovým opláštěním a pevným plastovým vnitřním kontejnerem </t>
  </si>
  <si>
    <t>plast</t>
  </si>
  <si>
    <t>papír</t>
  </si>
  <si>
    <t>komunál</t>
  </si>
  <si>
    <t>Příplatkové položky</t>
  </si>
  <si>
    <t>Příplatkové položky - součet</t>
  </si>
  <si>
    <t>Technologie celkem</t>
  </si>
  <si>
    <t>Lokalita 06</t>
  </si>
  <si>
    <t>02 2022</t>
  </si>
  <si>
    <t>T</t>
  </si>
  <si>
    <t>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</si>
</sst>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&quot;Kč&quot;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0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3" borderId="0" xfId="0" applyNumberFormat="1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1" fillId="0" borderId="0" xfId="0" applyNumberFormat="1" applyFont="1" applyBorder="1" applyAlignment="1">
      <alignment horizontal="left"/>
    </xf>
    <xf numFmtId="0" fontId="0" fillId="0" borderId="37" xfId="0" applyFon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21" fillId="0" borderId="0" xfId="2" applyFont="1" applyBorder="1" applyAlignment="1">
      <alignment horizontal="center"/>
    </xf>
    <xf numFmtId="0" fontId="23" fillId="0" borderId="0" xfId="0" applyFont="1"/>
    <xf numFmtId="0" fontId="0" fillId="5" borderId="37" xfId="0" applyFill="1" applyBorder="1"/>
    <xf numFmtId="0" fontId="0" fillId="5" borderId="35" xfId="0" applyFill="1" applyBorder="1"/>
    <xf numFmtId="0" fontId="0" fillId="5" borderId="37" xfId="0" applyFill="1" applyBorder="1" applyAlignment="1">
      <alignment horizontal="center"/>
    </xf>
    <xf numFmtId="0" fontId="0" fillId="5" borderId="36" xfId="0" applyFill="1" applyBorder="1"/>
    <xf numFmtId="0" fontId="0" fillId="5" borderId="34" xfId="0" applyFill="1" applyBorder="1"/>
    <xf numFmtId="0" fontId="0" fillId="6" borderId="6" xfId="0" applyFill="1" applyBorder="1"/>
    <xf numFmtId="0" fontId="0" fillId="6" borderId="44" xfId="0" applyFill="1" applyBorder="1" applyAlignment="1">
      <alignment horizontal="center"/>
    </xf>
    <xf numFmtId="0" fontId="0" fillId="5" borderId="45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24" fillId="0" borderId="37" xfId="0" applyFont="1" applyBorder="1" applyAlignment="1">
      <alignment wrapText="1"/>
    </xf>
    <xf numFmtId="0" fontId="0" fillId="0" borderId="44" xfId="0" applyBorder="1"/>
    <xf numFmtId="4" fontId="0" fillId="0" borderId="44" xfId="0" applyNumberFormat="1" applyBorder="1"/>
    <xf numFmtId="0" fontId="0" fillId="0" borderId="37" xfId="0" applyBorder="1"/>
    <xf numFmtId="0" fontId="0" fillId="0" borderId="44" xfId="0" applyBorder="1" applyAlignment="1">
      <alignment wrapText="1"/>
    </xf>
    <xf numFmtId="0" fontId="0" fillId="0" borderId="10" xfId="0" applyBorder="1"/>
    <xf numFmtId="0" fontId="0" fillId="0" borderId="44" xfId="0" applyBorder="1" applyAlignment="1">
      <alignment horizontal="center"/>
    </xf>
    <xf numFmtId="4" fontId="0" fillId="0" borderId="45" xfId="0" applyNumberFormat="1" applyBorder="1"/>
    <xf numFmtId="0" fontId="0" fillId="5" borderId="0" xfId="0" applyFill="1"/>
    <xf numFmtId="0" fontId="0" fillId="0" borderId="27" xfId="0" applyBorder="1"/>
    <xf numFmtId="0" fontId="0" fillId="0" borderId="18" xfId="0" applyBorder="1"/>
    <xf numFmtId="0" fontId="0" fillId="0" borderId="46" xfId="0" applyBorder="1"/>
    <xf numFmtId="4" fontId="0" fillId="0" borderId="46" xfId="0" applyNumberFormat="1" applyBorder="1"/>
    <xf numFmtId="4" fontId="0" fillId="0" borderId="38" xfId="0" applyNumberFormat="1" applyBorder="1" applyAlignment="1">
      <alignment horizontal="right"/>
    </xf>
    <xf numFmtId="0" fontId="0" fillId="0" borderId="26" xfId="0" applyBorder="1"/>
    <xf numFmtId="0" fontId="0" fillId="0" borderId="0" xfId="0" applyBorder="1"/>
    <xf numFmtId="0" fontId="0" fillId="0" borderId="47" xfId="0" applyBorder="1"/>
    <xf numFmtId="4" fontId="0" fillId="0" borderId="47" xfId="0" applyNumberFormat="1" applyBorder="1"/>
    <xf numFmtId="4" fontId="0" fillId="0" borderId="48" xfId="0" applyNumberFormat="1" applyBorder="1"/>
    <xf numFmtId="0" fontId="0" fillId="0" borderId="0" xfId="0" applyFill="1" applyBorder="1"/>
    <xf numFmtId="165" fontId="5" fillId="5" borderId="0" xfId="0" applyNumberFormat="1" applyFont="1" applyFill="1"/>
    <xf numFmtId="49" fontId="3" fillId="0" borderId="34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horizontal="center" vertical="center"/>
    </xf>
    <xf numFmtId="4" fontId="3" fillId="0" borderId="37" xfId="0" applyNumberFormat="1" applyFont="1" applyBorder="1" applyAlignment="1">
      <alignment vertical="center"/>
    </xf>
    <xf numFmtId="3" fontId="3" fillId="0" borderId="37" xfId="0" applyNumberFormat="1" applyFont="1" applyBorder="1" applyAlignment="1">
      <alignment vertical="center"/>
    </xf>
    <xf numFmtId="0" fontId="0" fillId="0" borderId="35" xfId="0" applyBorder="1" applyAlignment="1">
      <alignment horizontal="left" vertical="center" wrapText="1"/>
    </xf>
    <xf numFmtId="0" fontId="0" fillId="0" borderId="35" xfId="0" applyBorder="1" applyAlignment="1">
      <alignment wrapText="1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36" xfId="0" applyNumberFormat="1" applyFont="1" applyBorder="1" applyAlignment="1">
      <alignment horizontal="right" vertical="center" indent="1"/>
    </xf>
    <xf numFmtId="0" fontId="3" fillId="2" borderId="0" xfId="0" applyFont="1" applyFill="1" applyAlignment="1">
      <alignment horizontal="left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9" fontId="4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Font="1" applyAlignment="1">
      <alignment horizontal="center"/>
    </xf>
    <xf numFmtId="49" fontId="0" fillId="0" borderId="35" xfId="0" applyNumberForma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230" t="s">
        <v>40</v>
      </c>
      <c r="B2" s="230"/>
      <c r="C2" s="230"/>
      <c r="D2" s="230"/>
      <c r="E2" s="230"/>
      <c r="F2" s="230"/>
      <c r="G2" s="23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M27" sqref="M2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36" t="s">
        <v>4</v>
      </c>
      <c r="C1" s="237"/>
      <c r="D1" s="237"/>
      <c r="E1" s="237"/>
      <c r="F1" s="237"/>
      <c r="G1" s="237"/>
      <c r="H1" s="237"/>
      <c r="I1" s="237"/>
      <c r="J1" s="238"/>
    </row>
    <row r="2" spans="1:15" ht="36" customHeight="1" x14ac:dyDescent="0.2">
      <c r="A2" s="2"/>
      <c r="B2" s="76" t="s">
        <v>23</v>
      </c>
      <c r="C2" s="77"/>
      <c r="D2" s="78" t="s">
        <v>48</v>
      </c>
      <c r="E2" s="243" t="s">
        <v>259</v>
      </c>
      <c r="F2" s="244"/>
      <c r="G2" s="244"/>
      <c r="H2" s="244"/>
      <c r="I2" s="244"/>
      <c r="J2" s="245"/>
      <c r="O2" s="1"/>
    </row>
    <row r="3" spans="1:15" ht="27" customHeight="1" x14ac:dyDescent="0.2">
      <c r="A3" s="2"/>
      <c r="B3" s="79" t="s">
        <v>46</v>
      </c>
      <c r="C3" s="77"/>
      <c r="D3" s="185" t="s">
        <v>260</v>
      </c>
      <c r="E3" s="246" t="s">
        <v>43</v>
      </c>
      <c r="F3" s="247"/>
      <c r="G3" s="247"/>
      <c r="H3" s="247"/>
      <c r="I3" s="247"/>
      <c r="J3" s="248"/>
    </row>
    <row r="4" spans="1:15" ht="23.25" customHeight="1" x14ac:dyDescent="0.2">
      <c r="A4" s="75">
        <v>585</v>
      </c>
      <c r="B4" s="80" t="s">
        <v>47</v>
      </c>
      <c r="C4" s="81"/>
      <c r="D4" s="82" t="s">
        <v>42</v>
      </c>
      <c r="E4" s="256" t="s">
        <v>43</v>
      </c>
      <c r="F4" s="257"/>
      <c r="G4" s="257"/>
      <c r="H4" s="257"/>
      <c r="I4" s="257"/>
      <c r="J4" s="258"/>
    </row>
    <row r="5" spans="1:15" ht="24" customHeight="1" x14ac:dyDescent="0.2">
      <c r="A5" s="2"/>
      <c r="B5" s="31" t="s">
        <v>22</v>
      </c>
      <c r="D5" s="261" t="s">
        <v>261</v>
      </c>
      <c r="E5" s="262"/>
      <c r="F5" s="262"/>
      <c r="G5" s="262"/>
      <c r="H5" s="18" t="s">
        <v>41</v>
      </c>
      <c r="I5" s="22"/>
      <c r="J5" s="8"/>
    </row>
    <row r="6" spans="1:15" ht="15.75" customHeight="1" x14ac:dyDescent="0.2">
      <c r="A6" s="2"/>
      <c r="B6" s="28"/>
      <c r="C6" s="54"/>
      <c r="D6" s="263" t="s">
        <v>262</v>
      </c>
      <c r="E6" s="264"/>
      <c r="F6" s="264"/>
      <c r="G6" s="264"/>
      <c r="H6" s="18" t="s">
        <v>35</v>
      </c>
      <c r="I6" s="22"/>
      <c r="J6" s="8"/>
    </row>
    <row r="7" spans="1:15" ht="15.75" customHeight="1" x14ac:dyDescent="0.2">
      <c r="A7" s="2"/>
      <c r="B7" s="29"/>
      <c r="C7" s="55"/>
      <c r="D7" s="52"/>
      <c r="E7" s="265"/>
      <c r="F7" s="266"/>
      <c r="G7" s="266"/>
      <c r="H7" s="24"/>
      <c r="I7" s="23"/>
      <c r="J7" s="34"/>
    </row>
    <row r="8" spans="1:15" ht="24" customHeight="1" x14ac:dyDescent="0.2">
      <c r="A8" s="2"/>
      <c r="B8" s="31" t="s">
        <v>20</v>
      </c>
      <c r="D8" s="186" t="s">
        <v>263</v>
      </c>
      <c r="H8" s="18" t="s">
        <v>41</v>
      </c>
      <c r="I8" s="22"/>
      <c r="J8" s="8"/>
    </row>
    <row r="9" spans="1:15" ht="15.75" customHeight="1" x14ac:dyDescent="0.2">
      <c r="A9" s="2"/>
      <c r="B9" s="2"/>
      <c r="D9" s="186" t="s">
        <v>264</v>
      </c>
      <c r="H9" s="18" t="s">
        <v>35</v>
      </c>
      <c r="I9" s="22"/>
      <c r="J9" s="8"/>
    </row>
    <row r="10" spans="1:15" ht="15.75" customHeight="1" x14ac:dyDescent="0.2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50"/>
      <c r="E11" s="250"/>
      <c r="F11" s="250"/>
      <c r="G11" s="250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55"/>
      <c r="E12" s="255"/>
      <c r="F12" s="255"/>
      <c r="G12" s="255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59"/>
      <c r="F13" s="260"/>
      <c r="G13" s="260"/>
      <c r="H13" s="19"/>
      <c r="I13" s="23"/>
      <c r="J13" s="34"/>
    </row>
    <row r="14" spans="1:15" ht="24" customHeight="1" x14ac:dyDescent="0.2">
      <c r="A14" s="2"/>
      <c r="B14" s="43" t="s">
        <v>21</v>
      </c>
      <c r="C14" s="57"/>
      <c r="D14" s="58"/>
      <c r="E14" s="59"/>
      <c r="F14" s="44"/>
      <c r="G14" s="44"/>
      <c r="H14" s="45"/>
      <c r="I14" s="44"/>
      <c r="J14" s="46"/>
    </row>
    <row r="15" spans="1:15" ht="24.95" customHeight="1" x14ac:dyDescent="0.2">
      <c r="A15" s="2"/>
      <c r="B15" s="35" t="s">
        <v>33</v>
      </c>
      <c r="C15" s="60"/>
      <c r="D15" s="53"/>
      <c r="E15" s="249"/>
      <c r="F15" s="249"/>
      <c r="G15" s="251"/>
      <c r="H15" s="251"/>
      <c r="I15" s="251" t="s">
        <v>30</v>
      </c>
      <c r="J15" s="252"/>
    </row>
    <row r="16" spans="1:15" ht="23.25" customHeight="1" x14ac:dyDescent="0.2">
      <c r="A16" s="135" t="s">
        <v>25</v>
      </c>
      <c r="B16" s="38" t="s">
        <v>25</v>
      </c>
      <c r="C16" s="61"/>
      <c r="D16" s="62"/>
      <c r="E16" s="234"/>
      <c r="F16" s="242"/>
      <c r="G16" s="234"/>
      <c r="H16" s="242"/>
      <c r="I16" s="234">
        <f>I50+I51+I52+I53+I54+I55+I57</f>
        <v>0</v>
      </c>
      <c r="J16" s="235"/>
    </row>
    <row r="17" spans="1:10" ht="23.25" customHeight="1" x14ac:dyDescent="0.2">
      <c r="A17" s="135" t="s">
        <v>26</v>
      </c>
      <c r="B17" s="38" t="s">
        <v>26</v>
      </c>
      <c r="C17" s="61"/>
      <c r="D17" s="62"/>
      <c r="E17" s="234"/>
      <c r="F17" s="242"/>
      <c r="G17" s="234"/>
      <c r="H17" s="242"/>
      <c r="I17" s="234">
        <v>0</v>
      </c>
      <c r="J17" s="235"/>
    </row>
    <row r="18" spans="1:10" ht="23.25" customHeight="1" x14ac:dyDescent="0.2">
      <c r="A18" s="135" t="s">
        <v>27</v>
      </c>
      <c r="B18" s="38" t="s">
        <v>27</v>
      </c>
      <c r="C18" s="61"/>
      <c r="D18" s="62"/>
      <c r="E18" s="234"/>
      <c r="F18" s="242"/>
      <c r="G18" s="234"/>
      <c r="H18" s="242"/>
      <c r="I18" s="234">
        <f>I56</f>
        <v>0</v>
      </c>
      <c r="J18" s="235"/>
    </row>
    <row r="19" spans="1:10" ht="23.25" customHeight="1" x14ac:dyDescent="0.2">
      <c r="A19" s="135" t="s">
        <v>70</v>
      </c>
      <c r="B19" s="38" t="s">
        <v>28</v>
      </c>
      <c r="C19" s="61"/>
      <c r="D19" s="62"/>
      <c r="E19" s="234"/>
      <c r="F19" s="242"/>
      <c r="G19" s="234"/>
      <c r="H19" s="242"/>
      <c r="I19" s="234">
        <f>I58</f>
        <v>0</v>
      </c>
      <c r="J19" s="235"/>
    </row>
    <row r="20" spans="1:10" ht="23.25" customHeight="1" x14ac:dyDescent="0.2">
      <c r="A20" s="135" t="s">
        <v>71</v>
      </c>
      <c r="B20" s="38" t="s">
        <v>29</v>
      </c>
      <c r="C20" s="61"/>
      <c r="D20" s="62"/>
      <c r="E20" s="234"/>
      <c r="F20" s="242"/>
      <c r="G20" s="234"/>
      <c r="H20" s="242"/>
      <c r="I20" s="234">
        <f>I59</f>
        <v>0</v>
      </c>
      <c r="J20" s="235"/>
    </row>
    <row r="21" spans="1:10" ht="23.25" customHeight="1" x14ac:dyDescent="0.2">
      <c r="A21" s="135"/>
      <c r="B21" s="38" t="s">
        <v>284</v>
      </c>
      <c r="C21" s="226"/>
      <c r="D21" s="227"/>
      <c r="E21" s="228"/>
      <c r="F21" s="229"/>
      <c r="G21" s="228"/>
      <c r="H21" s="229"/>
      <c r="I21" s="234">
        <f>+I60</f>
        <v>0</v>
      </c>
      <c r="J21" s="235"/>
    </row>
    <row r="22" spans="1:10" ht="23.25" customHeight="1" x14ac:dyDescent="0.2">
      <c r="A22" s="2"/>
      <c r="B22" s="48" t="s">
        <v>30</v>
      </c>
      <c r="C22" s="63"/>
      <c r="D22" s="64"/>
      <c r="E22" s="253"/>
      <c r="F22" s="254"/>
      <c r="G22" s="253"/>
      <c r="H22" s="254"/>
      <c r="I22" s="253">
        <f>SUM(I16:J21)</f>
        <v>0</v>
      </c>
      <c r="J22" s="272"/>
    </row>
    <row r="23" spans="1:10" ht="33" customHeight="1" x14ac:dyDescent="0.2">
      <c r="A23" s="2"/>
      <c r="B23" s="42" t="s">
        <v>34</v>
      </c>
      <c r="C23" s="61"/>
      <c r="D23" s="62"/>
      <c r="E23" s="65"/>
      <c r="F23" s="39"/>
      <c r="G23" s="33"/>
      <c r="H23" s="33"/>
      <c r="I23" s="33"/>
      <c r="J23" s="40"/>
    </row>
    <row r="24" spans="1:10" ht="23.25" customHeight="1" x14ac:dyDescent="0.2">
      <c r="A24" s="2"/>
      <c r="B24" s="38" t="s">
        <v>12</v>
      </c>
      <c r="C24" s="61"/>
      <c r="D24" s="62"/>
      <c r="E24" s="66">
        <v>15</v>
      </c>
      <c r="F24" s="39" t="s">
        <v>0</v>
      </c>
      <c r="G24" s="270">
        <v>0</v>
      </c>
      <c r="H24" s="271"/>
      <c r="I24" s="271"/>
      <c r="J24" s="40" t="str">
        <f t="shared" ref="J24:J29" si="0">Mena</f>
        <v>CZK</v>
      </c>
    </row>
    <row r="25" spans="1:10" ht="23.25" customHeight="1" x14ac:dyDescent="0.2">
      <c r="A25" s="2"/>
      <c r="B25" s="38" t="s">
        <v>13</v>
      </c>
      <c r="C25" s="61"/>
      <c r="D25" s="62"/>
      <c r="E25" s="66">
        <f>SazbaDPH1</f>
        <v>15</v>
      </c>
      <c r="F25" s="39" t="s">
        <v>0</v>
      </c>
      <c r="G25" s="268">
        <v>0</v>
      </c>
      <c r="H25" s="269"/>
      <c r="I25" s="269"/>
      <c r="J25" s="40" t="str">
        <f t="shared" si="0"/>
        <v>CZK</v>
      </c>
    </row>
    <row r="26" spans="1:10" ht="23.25" customHeight="1" x14ac:dyDescent="0.2">
      <c r="A26" s="2"/>
      <c r="B26" s="38" t="s">
        <v>14</v>
      </c>
      <c r="C26" s="61"/>
      <c r="D26" s="62"/>
      <c r="E26" s="66">
        <v>21</v>
      </c>
      <c r="F26" s="39" t="s">
        <v>0</v>
      </c>
      <c r="G26" s="270">
        <f>I22</f>
        <v>0</v>
      </c>
      <c r="H26" s="271"/>
      <c r="I26" s="271"/>
      <c r="J26" s="40" t="str">
        <f t="shared" si="0"/>
        <v>CZK</v>
      </c>
    </row>
    <row r="27" spans="1:10" ht="23.25" customHeight="1" x14ac:dyDescent="0.2">
      <c r="A27" s="2"/>
      <c r="B27" s="32" t="s">
        <v>15</v>
      </c>
      <c r="C27" s="67"/>
      <c r="D27" s="53"/>
      <c r="E27" s="68">
        <f>SazbaDPH2</f>
        <v>21</v>
      </c>
      <c r="F27" s="30" t="s">
        <v>0</v>
      </c>
      <c r="G27" s="239">
        <f>ZakladDPHZakl/100*21</f>
        <v>0</v>
      </c>
      <c r="H27" s="240"/>
      <c r="I27" s="240"/>
      <c r="J27" s="37" t="str">
        <f t="shared" si="0"/>
        <v>CZK</v>
      </c>
    </row>
    <row r="28" spans="1:10" ht="23.25" customHeight="1" thickBot="1" x14ac:dyDescent="0.25">
      <c r="A28" s="2"/>
      <c r="B28" s="31"/>
      <c r="C28" s="69"/>
      <c r="D28" s="70"/>
      <c r="E28" s="69"/>
      <c r="F28" s="16"/>
      <c r="G28" s="241"/>
      <c r="H28" s="241"/>
      <c r="I28" s="241"/>
      <c r="J28" s="41"/>
    </row>
    <row r="29" spans="1:10" ht="27.75" hidden="1" customHeight="1" thickBot="1" x14ac:dyDescent="0.25">
      <c r="A29" s="2"/>
      <c r="B29" s="109" t="s">
        <v>24</v>
      </c>
      <c r="C29" s="110"/>
      <c r="D29" s="110"/>
      <c r="E29" s="111"/>
      <c r="F29" s="112"/>
      <c r="G29" s="273">
        <v>296489.46000000002</v>
      </c>
      <c r="H29" s="274"/>
      <c r="I29" s="274"/>
      <c r="J29" s="113" t="str">
        <f t="shared" si="0"/>
        <v>CZK</v>
      </c>
    </row>
    <row r="30" spans="1:10" ht="27.75" customHeight="1" thickBot="1" x14ac:dyDescent="0.25">
      <c r="A30" s="2"/>
      <c r="B30" s="109" t="s">
        <v>36</v>
      </c>
      <c r="C30" s="114"/>
      <c r="D30" s="114"/>
      <c r="E30" s="114"/>
      <c r="F30" s="115"/>
      <c r="G30" s="273">
        <f>ZakladDPHZakl+DPHZakl</f>
        <v>0</v>
      </c>
      <c r="H30" s="273"/>
      <c r="I30" s="273"/>
      <c r="J30" s="116" t="s">
        <v>51</v>
      </c>
    </row>
    <row r="31" spans="1:10" ht="12.75" customHeight="1" x14ac:dyDescent="0.2">
      <c r="A31" s="2"/>
      <c r="B31" s="2"/>
      <c r="J31" s="9"/>
    </row>
    <row r="32" spans="1:10" ht="20.100000000000001" customHeight="1" x14ac:dyDescent="0.2">
      <c r="A32" s="2"/>
      <c r="B32" s="2"/>
      <c r="J32" s="9"/>
    </row>
    <row r="33" spans="1:10" ht="18.75" customHeight="1" x14ac:dyDescent="0.2">
      <c r="A33" s="2"/>
      <c r="B33" s="17"/>
      <c r="C33" s="71" t="s">
        <v>11</v>
      </c>
      <c r="D33" s="72"/>
      <c r="E33" s="72"/>
      <c r="F33" s="15" t="s">
        <v>10</v>
      </c>
      <c r="G33" s="26"/>
      <c r="H33" s="27"/>
      <c r="I33" s="26"/>
      <c r="J33" s="9"/>
    </row>
    <row r="34" spans="1:10" ht="32.450000000000003" customHeight="1" x14ac:dyDescent="0.2">
      <c r="A34" s="2"/>
      <c r="B34" s="2"/>
      <c r="J34" s="9"/>
    </row>
    <row r="35" spans="1:10" s="21" customFormat="1" ht="18.75" customHeight="1" x14ac:dyDescent="0.2">
      <c r="A35" s="20"/>
      <c r="B35" s="20"/>
      <c r="C35" s="73"/>
      <c r="D35" s="275"/>
      <c r="E35" s="276"/>
      <c r="G35" s="277"/>
      <c r="H35" s="278"/>
      <c r="I35" s="278"/>
      <c r="J35" s="25"/>
    </row>
    <row r="36" spans="1:10" ht="12.75" customHeight="1" x14ac:dyDescent="0.2">
      <c r="A36" s="2"/>
      <c r="B36" s="2"/>
      <c r="D36" s="267" t="s">
        <v>2</v>
      </c>
      <c r="E36" s="267"/>
      <c r="H36" s="10" t="s">
        <v>3</v>
      </c>
      <c r="J36" s="9"/>
    </row>
    <row r="37" spans="1:10" ht="13.5" customHeight="1" thickBot="1" x14ac:dyDescent="0.25">
      <c r="A37" s="11"/>
      <c r="B37" s="11"/>
      <c r="C37" s="74"/>
      <c r="D37" s="74"/>
      <c r="E37" s="74"/>
      <c r="F37" s="12"/>
      <c r="G37" s="12"/>
      <c r="H37" s="12"/>
      <c r="I37" s="12"/>
      <c r="J37" s="13"/>
    </row>
    <row r="38" spans="1:10" ht="27" hidden="1" customHeight="1" x14ac:dyDescent="0.2">
      <c r="B38" s="86" t="s">
        <v>16</v>
      </c>
      <c r="C38" s="87"/>
      <c r="D38" s="87"/>
      <c r="E38" s="87"/>
      <c r="F38" s="88"/>
      <c r="G38" s="88"/>
      <c r="H38" s="88"/>
      <c r="I38" s="88"/>
      <c r="J38" s="89"/>
    </row>
    <row r="39" spans="1:10" ht="25.5" hidden="1" customHeight="1" x14ac:dyDescent="0.2">
      <c r="A39" s="85" t="s">
        <v>38</v>
      </c>
      <c r="B39" s="90" t="s">
        <v>17</v>
      </c>
      <c r="C39" s="91" t="s">
        <v>5</v>
      </c>
      <c r="D39" s="91"/>
      <c r="E39" s="91"/>
      <c r="F39" s="92" t="str">
        <f>B24</f>
        <v>Základ pro sníženou DPH</v>
      </c>
      <c r="G39" s="92" t="str">
        <f>B26</f>
        <v>Základ pro základní DPH</v>
      </c>
      <c r="H39" s="93" t="s">
        <v>18</v>
      </c>
      <c r="I39" s="93" t="s">
        <v>1</v>
      </c>
      <c r="J39" s="94" t="s">
        <v>0</v>
      </c>
    </row>
    <row r="40" spans="1:10" ht="25.5" hidden="1" customHeight="1" x14ac:dyDescent="0.2">
      <c r="A40" s="85">
        <v>1</v>
      </c>
      <c r="B40" s="95" t="s">
        <v>49</v>
      </c>
      <c r="C40" s="279"/>
      <c r="D40" s="279"/>
      <c r="E40" s="279"/>
      <c r="F40" s="96">
        <v>0</v>
      </c>
      <c r="G40" s="97">
        <v>296489.46000000002</v>
      </c>
      <c r="H40" s="98">
        <v>62262.79</v>
      </c>
      <c r="I40" s="98">
        <v>358752.25</v>
      </c>
      <c r="J40" s="99">
        <f>IF(CenaCelkemVypocet=0,"",I40/CenaCelkemVypocet*100)</f>
        <v>100</v>
      </c>
    </row>
    <row r="41" spans="1:10" ht="25.5" hidden="1" customHeight="1" x14ac:dyDescent="0.2">
      <c r="A41" s="85">
        <v>2</v>
      </c>
      <c r="B41" s="100" t="s">
        <v>44</v>
      </c>
      <c r="C41" s="280" t="s">
        <v>45</v>
      </c>
      <c r="D41" s="280"/>
      <c r="E41" s="280"/>
      <c r="F41" s="101">
        <v>0</v>
      </c>
      <c r="G41" s="102">
        <v>296489.46000000002</v>
      </c>
      <c r="H41" s="102">
        <v>62262.79</v>
      </c>
      <c r="I41" s="102">
        <v>358752.25</v>
      </c>
      <c r="J41" s="103">
        <f>IF(CenaCelkemVypocet=0,"",I41/CenaCelkemVypocet*100)</f>
        <v>100</v>
      </c>
    </row>
    <row r="42" spans="1:10" ht="25.5" hidden="1" customHeight="1" x14ac:dyDescent="0.2">
      <c r="A42" s="85">
        <v>3</v>
      </c>
      <c r="B42" s="104" t="s">
        <v>42</v>
      </c>
      <c r="C42" s="279" t="s">
        <v>43</v>
      </c>
      <c r="D42" s="279"/>
      <c r="E42" s="279"/>
      <c r="F42" s="105">
        <v>0</v>
      </c>
      <c r="G42" s="98">
        <v>296489.46000000002</v>
      </c>
      <c r="H42" s="98">
        <v>62262.79</v>
      </c>
      <c r="I42" s="98">
        <v>358752.25</v>
      </c>
      <c r="J42" s="99">
        <f>IF(CenaCelkemVypocet=0,"",I42/CenaCelkemVypocet*100)</f>
        <v>100</v>
      </c>
    </row>
    <row r="43" spans="1:10" ht="25.5" hidden="1" customHeight="1" x14ac:dyDescent="0.2">
      <c r="A43" s="85"/>
      <c r="B43" s="281" t="s">
        <v>50</v>
      </c>
      <c r="C43" s="282"/>
      <c r="D43" s="282"/>
      <c r="E43" s="283"/>
      <c r="F43" s="106">
        <f>SUMIF(A40:A42,"=1",F40:F42)</f>
        <v>0</v>
      </c>
      <c r="G43" s="107">
        <f>SUMIF(A40:A42,"=1",G40:G42)</f>
        <v>296489.46000000002</v>
      </c>
      <c r="H43" s="107">
        <f>SUMIF(A40:A42,"=1",H40:H42)</f>
        <v>62262.79</v>
      </c>
      <c r="I43" s="107">
        <f>SUMIF(A40:A42,"=1",I40:I42)</f>
        <v>358752.25</v>
      </c>
      <c r="J43" s="108">
        <f>SUMIF(A40:A42,"=1",J40:J42)</f>
        <v>100</v>
      </c>
    </row>
    <row r="47" spans="1:10" ht="15.75" x14ac:dyDescent="0.25">
      <c r="B47" s="117" t="s">
        <v>52</v>
      </c>
    </row>
    <row r="49" spans="1:10" ht="25.5" customHeight="1" x14ac:dyDescent="0.2">
      <c r="A49" s="119"/>
      <c r="B49" s="122" t="s">
        <v>17</v>
      </c>
      <c r="C49" s="122" t="s">
        <v>5</v>
      </c>
      <c r="D49" s="123"/>
      <c r="E49" s="123"/>
      <c r="F49" s="124" t="s">
        <v>53</v>
      </c>
      <c r="G49" s="124"/>
      <c r="H49" s="124"/>
      <c r="I49" s="124" t="s">
        <v>30</v>
      </c>
      <c r="J49" s="124" t="s">
        <v>0</v>
      </c>
    </row>
    <row r="50" spans="1:10" ht="36.75" customHeight="1" x14ac:dyDescent="0.2">
      <c r="A50" s="120"/>
      <c r="B50" s="125" t="s">
        <v>42</v>
      </c>
      <c r="C50" s="284" t="s">
        <v>54</v>
      </c>
      <c r="D50" s="285"/>
      <c r="E50" s="285"/>
      <c r="F50" s="133" t="s">
        <v>25</v>
      </c>
      <c r="G50" s="126"/>
      <c r="H50" s="126"/>
      <c r="I50" s="126">
        <f>'092021 1 Pol'!G8</f>
        <v>0</v>
      </c>
      <c r="J50" s="131" t="str">
        <f>IF(I61=0,"",I50/I61*100)</f>
        <v/>
      </c>
    </row>
    <row r="51" spans="1:10" ht="36.75" customHeight="1" x14ac:dyDescent="0.2">
      <c r="A51" s="120"/>
      <c r="B51" s="125" t="s">
        <v>55</v>
      </c>
      <c r="C51" s="284" t="s">
        <v>56</v>
      </c>
      <c r="D51" s="285"/>
      <c r="E51" s="285"/>
      <c r="F51" s="133" t="s">
        <v>25</v>
      </c>
      <c r="G51" s="126"/>
      <c r="H51" s="126"/>
      <c r="I51" s="126">
        <f>'092021 1 Pol'!G49</f>
        <v>0</v>
      </c>
      <c r="J51" s="131" t="str">
        <f>IF(I61=0,"",I51/I61*100)</f>
        <v/>
      </c>
    </row>
    <row r="52" spans="1:10" ht="36.75" customHeight="1" x14ac:dyDescent="0.2">
      <c r="A52" s="120"/>
      <c r="B52" s="125" t="s">
        <v>57</v>
      </c>
      <c r="C52" s="284" t="s">
        <v>58</v>
      </c>
      <c r="D52" s="285"/>
      <c r="E52" s="285"/>
      <c r="F52" s="133" t="s">
        <v>25</v>
      </c>
      <c r="G52" s="126"/>
      <c r="H52" s="126"/>
      <c r="I52" s="126">
        <f>'092021 1 Pol'!G56</f>
        <v>0</v>
      </c>
      <c r="J52" s="131" t="str">
        <f>IF(I61=0,"",I52/I61*100)</f>
        <v/>
      </c>
    </row>
    <row r="53" spans="1:10" ht="36.75" customHeight="1" x14ac:dyDescent="0.2">
      <c r="A53" s="120"/>
      <c r="B53" s="125" t="s">
        <v>59</v>
      </c>
      <c r="C53" s="284" t="s">
        <v>60</v>
      </c>
      <c r="D53" s="285"/>
      <c r="E53" s="285"/>
      <c r="F53" s="133" t="s">
        <v>25</v>
      </c>
      <c r="G53" s="126"/>
      <c r="H53" s="126"/>
      <c r="I53" s="126">
        <f>'092021 1 Pol'!G69</f>
        <v>0</v>
      </c>
      <c r="J53" s="131" t="str">
        <f>IF(I61=0,"",I53/I61*100)</f>
        <v/>
      </c>
    </row>
    <row r="54" spans="1:10" ht="36.75" customHeight="1" x14ac:dyDescent="0.2">
      <c r="A54" s="120"/>
      <c r="B54" s="125" t="s">
        <v>61</v>
      </c>
      <c r="C54" s="284" t="s">
        <v>62</v>
      </c>
      <c r="D54" s="285"/>
      <c r="E54" s="285"/>
      <c r="F54" s="133" t="s">
        <v>25</v>
      </c>
      <c r="G54" s="126"/>
      <c r="H54" s="126"/>
      <c r="I54" s="126">
        <f>'092021 1 Pol'!G83</f>
        <v>0</v>
      </c>
      <c r="J54" s="131" t="str">
        <f>IF(I61=0,"",I54/I61*100)</f>
        <v/>
      </c>
    </row>
    <row r="55" spans="1:10" ht="36.75" customHeight="1" x14ac:dyDescent="0.2">
      <c r="A55" s="120"/>
      <c r="B55" s="125" t="s">
        <v>63</v>
      </c>
      <c r="C55" s="284" t="s">
        <v>64</v>
      </c>
      <c r="D55" s="285"/>
      <c r="E55" s="285"/>
      <c r="F55" s="133" t="s">
        <v>25</v>
      </c>
      <c r="G55" s="126"/>
      <c r="H55" s="126"/>
      <c r="I55" s="126">
        <f>'092021 1 Pol'!G87</f>
        <v>0</v>
      </c>
      <c r="J55" s="131" t="str">
        <f>IF(I61=0,"",I55/I61*100)</f>
        <v/>
      </c>
    </row>
    <row r="56" spans="1:10" ht="36.75" customHeight="1" x14ac:dyDescent="0.2">
      <c r="A56" s="120"/>
      <c r="B56" s="125" t="s">
        <v>65</v>
      </c>
      <c r="C56" s="284" t="s">
        <v>66</v>
      </c>
      <c r="D56" s="285"/>
      <c r="E56" s="285"/>
      <c r="F56" s="133" t="s">
        <v>27</v>
      </c>
      <c r="G56" s="126"/>
      <c r="H56" s="126"/>
      <c r="I56" s="126">
        <f>'092021 1 Pol'!G89</f>
        <v>0</v>
      </c>
      <c r="J56" s="131" t="str">
        <f>IF(I61=0,"",I56/I61*100)</f>
        <v/>
      </c>
    </row>
    <row r="57" spans="1:10" ht="36.75" customHeight="1" x14ac:dyDescent="0.2">
      <c r="A57" s="120"/>
      <c r="B57" s="125" t="s">
        <v>67</v>
      </c>
      <c r="C57" s="284" t="s">
        <v>68</v>
      </c>
      <c r="D57" s="285"/>
      <c r="E57" s="285"/>
      <c r="F57" s="133" t="s">
        <v>69</v>
      </c>
      <c r="G57" s="126"/>
      <c r="H57" s="126"/>
      <c r="I57" s="126">
        <f>'092021 1 Pol'!G91</f>
        <v>0</v>
      </c>
      <c r="J57" s="131" t="str">
        <f>IF(I61=0,"",I57/I61*100)</f>
        <v/>
      </c>
    </row>
    <row r="58" spans="1:10" ht="36.75" customHeight="1" x14ac:dyDescent="0.2">
      <c r="A58" s="120"/>
      <c r="B58" s="125" t="s">
        <v>70</v>
      </c>
      <c r="C58" s="284" t="s">
        <v>28</v>
      </c>
      <c r="D58" s="285"/>
      <c r="E58" s="285"/>
      <c r="F58" s="133" t="s">
        <v>70</v>
      </c>
      <c r="G58" s="126"/>
      <c r="H58" s="126"/>
      <c r="I58" s="126">
        <f>'092021 1 Pol'!G94</f>
        <v>0</v>
      </c>
      <c r="J58" s="131" t="str">
        <f>IF(I61=0,"",I58/I61*100)</f>
        <v/>
      </c>
    </row>
    <row r="59" spans="1:10" ht="36.75" customHeight="1" x14ac:dyDescent="0.2">
      <c r="A59" s="120"/>
      <c r="B59" s="125" t="s">
        <v>71</v>
      </c>
      <c r="C59" s="284" t="s">
        <v>29</v>
      </c>
      <c r="D59" s="285"/>
      <c r="E59" s="285"/>
      <c r="F59" s="133" t="s">
        <v>71</v>
      </c>
      <c r="G59" s="126"/>
      <c r="H59" s="126"/>
      <c r="I59" s="126">
        <f>'092021 1 Pol'!G97</f>
        <v>0</v>
      </c>
      <c r="J59" s="131" t="str">
        <f>IF(I61=0,"",I59/I61*100)</f>
        <v/>
      </c>
    </row>
    <row r="60" spans="1:10" ht="36.75" customHeight="1" x14ac:dyDescent="0.2">
      <c r="A60" s="120"/>
      <c r="B60" s="222" t="s">
        <v>283</v>
      </c>
      <c r="C60" s="231" t="s">
        <v>284</v>
      </c>
      <c r="D60" s="232"/>
      <c r="E60" s="233"/>
      <c r="F60" s="223"/>
      <c r="G60" s="224"/>
      <c r="H60" s="224"/>
      <c r="I60" s="224">
        <f>+technologie!H25</f>
        <v>0</v>
      </c>
      <c r="J60" s="225"/>
    </row>
    <row r="61" spans="1:10" ht="25.5" customHeight="1" x14ac:dyDescent="0.2">
      <c r="A61" s="121"/>
      <c r="B61" s="127" t="s">
        <v>1</v>
      </c>
      <c r="C61" s="128"/>
      <c r="D61" s="129"/>
      <c r="E61" s="129"/>
      <c r="F61" s="134"/>
      <c r="G61" s="130"/>
      <c r="H61" s="130"/>
      <c r="I61" s="130">
        <f>SUM(I50:I60)</f>
        <v>0</v>
      </c>
      <c r="J61" s="132">
        <f>SUM(J50:J59)</f>
        <v>0</v>
      </c>
    </row>
    <row r="62" spans="1:10" x14ac:dyDescent="0.2">
      <c r="F62" s="83"/>
      <c r="G62" s="83"/>
      <c r="H62" s="83"/>
      <c r="I62" s="83"/>
      <c r="J62" s="84"/>
    </row>
    <row r="63" spans="1:10" x14ac:dyDescent="0.2">
      <c r="F63" s="83"/>
      <c r="G63" s="83"/>
      <c r="H63" s="83"/>
      <c r="I63" s="83"/>
      <c r="J63" s="84"/>
    </row>
    <row r="64" spans="1:10" x14ac:dyDescent="0.2">
      <c r="F64" s="83"/>
      <c r="G64" s="83"/>
      <c r="H64" s="83"/>
      <c r="I64" s="83"/>
      <c r="J64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56:E56"/>
    <mergeCell ref="C57:E57"/>
    <mergeCell ref="C58:E58"/>
    <mergeCell ref="C59:E59"/>
    <mergeCell ref="C51:E51"/>
    <mergeCell ref="C52:E52"/>
    <mergeCell ref="C53:E53"/>
    <mergeCell ref="C54:E54"/>
    <mergeCell ref="C55:E55"/>
    <mergeCell ref="C40:E40"/>
    <mergeCell ref="C41:E41"/>
    <mergeCell ref="C42:E42"/>
    <mergeCell ref="B43:E43"/>
    <mergeCell ref="C50:E50"/>
    <mergeCell ref="D36:E36"/>
    <mergeCell ref="G25:I25"/>
    <mergeCell ref="G24:I24"/>
    <mergeCell ref="E19:F19"/>
    <mergeCell ref="E20:F20"/>
    <mergeCell ref="I20:J20"/>
    <mergeCell ref="I22:J22"/>
    <mergeCell ref="G19:H19"/>
    <mergeCell ref="G20:H20"/>
    <mergeCell ref="G30:I30"/>
    <mergeCell ref="G26:I26"/>
    <mergeCell ref="I19:J19"/>
    <mergeCell ref="G29:I29"/>
    <mergeCell ref="D35:E35"/>
    <mergeCell ref="G35:I35"/>
    <mergeCell ref="E22:F22"/>
    <mergeCell ref="G22:H22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C60:E60"/>
    <mergeCell ref="I21:J21"/>
    <mergeCell ref="B1:J1"/>
    <mergeCell ref="G27:I27"/>
    <mergeCell ref="G28:I28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/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86" t="s">
        <v>6</v>
      </c>
      <c r="B1" s="286"/>
      <c r="C1" s="287"/>
      <c r="D1" s="286"/>
      <c r="E1" s="286"/>
      <c r="F1" s="286"/>
      <c r="G1" s="286"/>
    </row>
    <row r="2" spans="1:7" ht="24.95" customHeight="1" x14ac:dyDescent="0.2">
      <c r="A2" s="50" t="s">
        <v>7</v>
      </c>
      <c r="B2" s="49"/>
      <c r="C2" s="288"/>
      <c r="D2" s="288"/>
      <c r="E2" s="288"/>
      <c r="F2" s="288"/>
      <c r="G2" s="289"/>
    </row>
    <row r="3" spans="1:7" ht="24.95" customHeight="1" x14ac:dyDescent="0.2">
      <c r="A3" s="50" t="s">
        <v>8</v>
      </c>
      <c r="B3" s="49"/>
      <c r="C3" s="288"/>
      <c r="D3" s="288"/>
      <c r="E3" s="288"/>
      <c r="F3" s="288"/>
      <c r="G3" s="289"/>
    </row>
    <row r="4" spans="1:7" ht="24.95" customHeight="1" x14ac:dyDescent="0.2">
      <c r="A4" s="50" t="s">
        <v>9</v>
      </c>
      <c r="B4" s="49"/>
      <c r="C4" s="288"/>
      <c r="D4" s="288"/>
      <c r="E4" s="288"/>
      <c r="F4" s="288"/>
      <c r="G4" s="28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13" sqref="F13"/>
    </sheetView>
  </sheetViews>
  <sheetFormatPr defaultRowHeight="12.75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90" t="s">
        <v>6</v>
      </c>
      <c r="B1" s="290"/>
      <c r="C1" s="290"/>
      <c r="D1" s="290"/>
      <c r="E1" s="290"/>
      <c r="F1" s="290"/>
      <c r="G1" s="290"/>
      <c r="AG1" t="s">
        <v>72</v>
      </c>
    </row>
    <row r="2" spans="1:60" ht="24.95" customHeight="1" x14ac:dyDescent="0.2">
      <c r="A2" s="136" t="s">
        <v>7</v>
      </c>
      <c r="B2" s="49" t="str">
        <f>Stavba!$D$2</f>
        <v>022022</v>
      </c>
      <c r="C2" s="291" t="str">
        <f>Stavba!$E$2</f>
        <v>POLOPODZEMNÍ KONTEJNERY CHOMUTOV II - SÍDLIŠTĚ BŘEZENECKÁ</v>
      </c>
      <c r="D2" s="292"/>
      <c r="E2" s="292"/>
      <c r="F2" s="292"/>
      <c r="G2" s="293"/>
      <c r="AG2" t="s">
        <v>73</v>
      </c>
    </row>
    <row r="3" spans="1:60" ht="24.95" customHeight="1" x14ac:dyDescent="0.2">
      <c r="A3" s="136" t="s">
        <v>8</v>
      </c>
      <c r="B3" s="49" t="str">
        <f>Stavba!$D$3</f>
        <v>06</v>
      </c>
      <c r="C3" s="291" t="str">
        <f>Stavba!$E$3</f>
        <v>LOKALITA_L6  – Chomutov ll</v>
      </c>
      <c r="D3" s="292"/>
      <c r="E3" s="292"/>
      <c r="F3" s="292"/>
      <c r="G3" s="293"/>
      <c r="AC3" s="118" t="s">
        <v>73</v>
      </c>
      <c r="AG3" t="s">
        <v>74</v>
      </c>
    </row>
    <row r="4" spans="1:60" ht="24.95" customHeight="1" x14ac:dyDescent="0.2">
      <c r="A4" s="137" t="s">
        <v>9</v>
      </c>
      <c r="B4" s="138" t="str">
        <f>Stavba!$D$4</f>
        <v>1</v>
      </c>
      <c r="C4" s="294" t="str">
        <f>Stavba!$E$4</f>
        <v>LOKALITA_L6  – Chomutov ll</v>
      </c>
      <c r="D4" s="295"/>
      <c r="E4" s="295"/>
      <c r="F4" s="295"/>
      <c r="G4" s="296"/>
      <c r="AG4" t="s">
        <v>75</v>
      </c>
    </row>
    <row r="5" spans="1:60" x14ac:dyDescent="0.2">
      <c r="D5" s="10"/>
    </row>
    <row r="6" spans="1:60" ht="38.25" x14ac:dyDescent="0.2">
      <c r="A6" s="140" t="s">
        <v>76</v>
      </c>
      <c r="B6" s="142" t="s">
        <v>77</v>
      </c>
      <c r="C6" s="142" t="s">
        <v>78</v>
      </c>
      <c r="D6" s="141" t="s">
        <v>79</v>
      </c>
      <c r="E6" s="140" t="s">
        <v>80</v>
      </c>
      <c r="F6" s="139" t="s">
        <v>81</v>
      </c>
      <c r="G6" s="140" t="s">
        <v>30</v>
      </c>
      <c r="H6" s="143" t="s">
        <v>31</v>
      </c>
      <c r="I6" s="143" t="s">
        <v>82</v>
      </c>
      <c r="J6" s="143" t="s">
        <v>32</v>
      </c>
      <c r="K6" s="143" t="s">
        <v>83</v>
      </c>
      <c r="L6" s="143" t="s">
        <v>84</v>
      </c>
      <c r="M6" s="143" t="s">
        <v>85</v>
      </c>
      <c r="N6" s="143" t="s">
        <v>86</v>
      </c>
      <c r="O6" s="143" t="s">
        <v>87</v>
      </c>
      <c r="P6" s="143" t="s">
        <v>88</v>
      </c>
      <c r="Q6" s="143" t="s">
        <v>89</v>
      </c>
      <c r="R6" s="143" t="s">
        <v>90</v>
      </c>
      <c r="S6" s="143" t="s">
        <v>91</v>
      </c>
      <c r="T6" s="143" t="s">
        <v>92</v>
      </c>
      <c r="U6" s="143" t="s">
        <v>93</v>
      </c>
      <c r="V6" s="143" t="s">
        <v>94</v>
      </c>
      <c r="W6" s="143" t="s">
        <v>95</v>
      </c>
      <c r="X6" s="143" t="s">
        <v>96</v>
      </c>
    </row>
    <row r="7" spans="1:60" hidden="1" x14ac:dyDescent="0.2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5"/>
      <c r="O7" s="145"/>
      <c r="P7" s="145"/>
      <c r="Q7" s="145"/>
      <c r="R7" s="146"/>
      <c r="S7" s="146"/>
      <c r="T7" s="146"/>
      <c r="U7" s="146"/>
      <c r="V7" s="146"/>
      <c r="W7" s="146"/>
      <c r="X7" s="146"/>
    </row>
    <row r="8" spans="1:60" x14ac:dyDescent="0.2">
      <c r="A8" s="159" t="s">
        <v>97</v>
      </c>
      <c r="B8" s="160" t="s">
        <v>42</v>
      </c>
      <c r="C8" s="176" t="s">
        <v>54</v>
      </c>
      <c r="D8" s="161"/>
      <c r="E8" s="162"/>
      <c r="F8" s="163"/>
      <c r="G8" s="164">
        <f>SUM(G9:G42)</f>
        <v>0</v>
      </c>
      <c r="H8" s="158"/>
      <c r="I8" s="158">
        <v>11918.93</v>
      </c>
      <c r="J8" s="158"/>
      <c r="K8" s="158">
        <v>123601.7</v>
      </c>
      <c r="L8" s="158"/>
      <c r="M8" s="158"/>
      <c r="N8" s="157"/>
      <c r="O8" s="157"/>
      <c r="P8" s="157"/>
      <c r="Q8" s="157"/>
      <c r="R8" s="158"/>
      <c r="S8" s="158"/>
      <c r="T8" s="158"/>
      <c r="U8" s="158"/>
      <c r="V8" s="158"/>
      <c r="W8" s="158"/>
      <c r="X8" s="158"/>
      <c r="AG8" t="s">
        <v>98</v>
      </c>
    </row>
    <row r="9" spans="1:60" x14ac:dyDescent="0.2">
      <c r="A9" s="165">
        <v>1</v>
      </c>
      <c r="B9" s="166" t="s">
        <v>99</v>
      </c>
      <c r="C9" s="177" t="s">
        <v>100</v>
      </c>
      <c r="D9" s="167" t="s">
        <v>101</v>
      </c>
      <c r="E9" s="168">
        <v>8.9739000000000004</v>
      </c>
      <c r="F9" s="169">
        <v>0</v>
      </c>
      <c r="G9" s="175">
        <f>+F9*E9</f>
        <v>0</v>
      </c>
      <c r="H9" s="150">
        <v>0</v>
      </c>
      <c r="I9" s="150">
        <v>0</v>
      </c>
      <c r="J9" s="150">
        <v>78.5</v>
      </c>
      <c r="K9" s="150">
        <v>704.45114999999998</v>
      </c>
      <c r="L9" s="150">
        <v>21</v>
      </c>
      <c r="M9" s="150">
        <v>852.3845</v>
      </c>
      <c r="N9" s="149">
        <v>0</v>
      </c>
      <c r="O9" s="149">
        <v>0</v>
      </c>
      <c r="P9" s="149">
        <v>0</v>
      </c>
      <c r="Q9" s="149">
        <v>0</v>
      </c>
      <c r="R9" s="150"/>
      <c r="S9" s="150" t="s">
        <v>102</v>
      </c>
      <c r="T9" s="150" t="s">
        <v>102</v>
      </c>
      <c r="U9" s="150">
        <v>9.7000000000000003E-2</v>
      </c>
      <c r="V9" s="150">
        <v>0.87046830000000008</v>
      </c>
      <c r="W9" s="150"/>
      <c r="X9" s="150" t="s">
        <v>103</v>
      </c>
      <c r="Y9" s="144"/>
      <c r="Z9" s="144"/>
      <c r="AA9" s="144"/>
      <c r="AB9" s="144"/>
      <c r="AC9" s="144"/>
      <c r="AD9" s="144"/>
      <c r="AE9" s="144"/>
      <c r="AF9" s="144"/>
      <c r="AG9" s="144" t="s">
        <v>104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x14ac:dyDescent="0.2">
      <c r="A10" s="147"/>
      <c r="B10" s="148"/>
      <c r="C10" s="178" t="s">
        <v>105</v>
      </c>
      <c r="D10" s="151"/>
      <c r="E10" s="152">
        <v>8.9739000000000004</v>
      </c>
      <c r="F10" s="150"/>
      <c r="G10" s="150"/>
      <c r="H10" s="150"/>
      <c r="I10" s="150"/>
      <c r="J10" s="150"/>
      <c r="K10" s="150"/>
      <c r="L10" s="150"/>
      <c r="M10" s="150"/>
      <c r="N10" s="149"/>
      <c r="O10" s="149"/>
      <c r="P10" s="149"/>
      <c r="Q10" s="149"/>
      <c r="R10" s="150"/>
      <c r="S10" s="150"/>
      <c r="T10" s="150"/>
      <c r="U10" s="150"/>
      <c r="V10" s="150"/>
      <c r="W10" s="150"/>
      <c r="X10" s="150"/>
      <c r="Y10" s="144"/>
      <c r="Z10" s="144"/>
      <c r="AA10" s="144"/>
      <c r="AB10" s="144"/>
      <c r="AC10" s="144"/>
      <c r="AD10" s="144"/>
      <c r="AE10" s="144"/>
      <c r="AF10" s="144"/>
      <c r="AG10" s="144" t="s">
        <v>106</v>
      </c>
      <c r="AH10" s="144">
        <v>0</v>
      </c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x14ac:dyDescent="0.2">
      <c r="A11" s="165">
        <v>2</v>
      </c>
      <c r="B11" s="166" t="s">
        <v>107</v>
      </c>
      <c r="C11" s="177" t="s">
        <v>108</v>
      </c>
      <c r="D11" s="167" t="s">
        <v>101</v>
      </c>
      <c r="E11" s="168">
        <v>11.36694</v>
      </c>
      <c r="F11" s="169">
        <v>0</v>
      </c>
      <c r="G11" s="175">
        <f>+F11*E11</f>
        <v>0</v>
      </c>
      <c r="H11" s="150">
        <v>0</v>
      </c>
      <c r="I11" s="150">
        <v>0</v>
      </c>
      <c r="J11" s="150">
        <v>199</v>
      </c>
      <c r="K11" s="150">
        <v>2262.02106</v>
      </c>
      <c r="L11" s="150">
        <v>21</v>
      </c>
      <c r="M11" s="150">
        <v>2737.0441999999998</v>
      </c>
      <c r="N11" s="149">
        <v>0</v>
      </c>
      <c r="O11" s="149">
        <v>0</v>
      </c>
      <c r="P11" s="149">
        <v>0</v>
      </c>
      <c r="Q11" s="149">
        <v>0</v>
      </c>
      <c r="R11" s="150"/>
      <c r="S11" s="150" t="s">
        <v>102</v>
      </c>
      <c r="T11" s="150" t="s">
        <v>102</v>
      </c>
      <c r="U11" s="150">
        <v>0.36799999999999999</v>
      </c>
      <c r="V11" s="150">
        <v>4.1830339199999997</v>
      </c>
      <c r="W11" s="150"/>
      <c r="X11" s="150" t="s">
        <v>103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104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x14ac:dyDescent="0.2">
      <c r="A12" s="147"/>
      <c r="B12" s="148"/>
      <c r="C12" s="178" t="s">
        <v>109</v>
      </c>
      <c r="D12" s="151"/>
      <c r="E12" s="152">
        <v>11.36694</v>
      </c>
      <c r="F12" s="150"/>
      <c r="G12" s="150"/>
      <c r="H12" s="150"/>
      <c r="I12" s="150"/>
      <c r="J12" s="150"/>
      <c r="K12" s="150"/>
      <c r="L12" s="150"/>
      <c r="M12" s="150"/>
      <c r="N12" s="149"/>
      <c r="O12" s="149"/>
      <c r="P12" s="149"/>
      <c r="Q12" s="149"/>
      <c r="R12" s="150"/>
      <c r="S12" s="150"/>
      <c r="T12" s="150"/>
      <c r="U12" s="150"/>
      <c r="V12" s="150"/>
      <c r="W12" s="150"/>
      <c r="X12" s="150"/>
      <c r="Y12" s="144"/>
      <c r="Z12" s="144"/>
      <c r="AA12" s="144"/>
      <c r="AB12" s="144"/>
      <c r="AC12" s="144"/>
      <c r="AD12" s="144"/>
      <c r="AE12" s="144"/>
      <c r="AF12" s="144"/>
      <c r="AG12" s="144" t="s">
        <v>106</v>
      </c>
      <c r="AH12" s="144">
        <v>0</v>
      </c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x14ac:dyDescent="0.2">
      <c r="A13" s="170">
        <v>3</v>
      </c>
      <c r="B13" s="171" t="s">
        <v>110</v>
      </c>
      <c r="C13" s="179" t="s">
        <v>111</v>
      </c>
      <c r="D13" s="172" t="s">
        <v>101</v>
      </c>
      <c r="E13" s="173">
        <v>11.36694</v>
      </c>
      <c r="F13" s="174">
        <v>0</v>
      </c>
      <c r="G13" s="175">
        <f>+F13*E13</f>
        <v>0</v>
      </c>
      <c r="H13" s="150">
        <v>0</v>
      </c>
      <c r="I13" s="150">
        <v>0</v>
      </c>
      <c r="J13" s="150">
        <v>38.9</v>
      </c>
      <c r="K13" s="150">
        <v>442.17396599999995</v>
      </c>
      <c r="L13" s="150">
        <v>21</v>
      </c>
      <c r="M13" s="150">
        <v>535.02570000000003</v>
      </c>
      <c r="N13" s="149">
        <v>0</v>
      </c>
      <c r="O13" s="149">
        <v>0</v>
      </c>
      <c r="P13" s="149">
        <v>0</v>
      </c>
      <c r="Q13" s="149">
        <v>0</v>
      </c>
      <c r="R13" s="150"/>
      <c r="S13" s="150" t="s">
        <v>102</v>
      </c>
      <c r="T13" s="150" t="s">
        <v>102</v>
      </c>
      <c r="U13" s="150">
        <v>5.8000000000000003E-2</v>
      </c>
      <c r="V13" s="150">
        <v>0.65928251999999998</v>
      </c>
      <c r="W13" s="150"/>
      <c r="X13" s="150" t="s">
        <v>103</v>
      </c>
      <c r="Y13" s="144"/>
      <c r="Z13" s="144"/>
      <c r="AA13" s="144"/>
      <c r="AB13" s="144"/>
      <c r="AC13" s="144"/>
      <c r="AD13" s="144"/>
      <c r="AE13" s="144"/>
      <c r="AF13" s="144"/>
      <c r="AG13" s="144" t="s">
        <v>104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x14ac:dyDescent="0.2">
      <c r="A14" s="165">
        <v>4</v>
      </c>
      <c r="B14" s="166" t="s">
        <v>112</v>
      </c>
      <c r="C14" s="177" t="s">
        <v>113</v>
      </c>
      <c r="D14" s="167" t="s">
        <v>101</v>
      </c>
      <c r="E14" s="168">
        <v>39.311999999999998</v>
      </c>
      <c r="F14" s="169">
        <v>0</v>
      </c>
      <c r="G14" s="175">
        <f>+F14*E14</f>
        <v>0</v>
      </c>
      <c r="H14" s="150">
        <v>0</v>
      </c>
      <c r="I14" s="150">
        <v>0</v>
      </c>
      <c r="J14" s="150">
        <v>360</v>
      </c>
      <c r="K14" s="150">
        <v>14152.32</v>
      </c>
      <c r="L14" s="150">
        <v>21</v>
      </c>
      <c r="M14" s="150">
        <v>17124.307199999999</v>
      </c>
      <c r="N14" s="149">
        <v>0</v>
      </c>
      <c r="O14" s="149">
        <v>0</v>
      </c>
      <c r="P14" s="149">
        <v>0</v>
      </c>
      <c r="Q14" s="149">
        <v>0</v>
      </c>
      <c r="R14" s="150"/>
      <c r="S14" s="150" t="s">
        <v>102</v>
      </c>
      <c r="T14" s="150" t="s">
        <v>102</v>
      </c>
      <c r="U14" s="150">
        <v>0.26666000000000001</v>
      </c>
      <c r="V14" s="150">
        <v>10.482937919999999</v>
      </c>
      <c r="W14" s="150"/>
      <c r="X14" s="150" t="s">
        <v>103</v>
      </c>
      <c r="Y14" s="144"/>
      <c r="Z14" s="144"/>
      <c r="AA14" s="144"/>
      <c r="AB14" s="144"/>
      <c r="AC14" s="144"/>
      <c r="AD14" s="144"/>
      <c r="AE14" s="144"/>
      <c r="AF14" s="144"/>
      <c r="AG14" s="144" t="s">
        <v>104</v>
      </c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x14ac:dyDescent="0.2">
      <c r="A15" s="147"/>
      <c r="B15" s="148"/>
      <c r="C15" s="178" t="s">
        <v>114</v>
      </c>
      <c r="D15" s="151"/>
      <c r="E15" s="152">
        <v>39.311999999999998</v>
      </c>
      <c r="F15" s="150"/>
      <c r="G15" s="150"/>
      <c r="H15" s="150"/>
      <c r="I15" s="150"/>
      <c r="J15" s="150"/>
      <c r="K15" s="150"/>
      <c r="L15" s="150"/>
      <c r="M15" s="150"/>
      <c r="N15" s="149"/>
      <c r="O15" s="149"/>
      <c r="P15" s="149"/>
      <c r="Q15" s="149"/>
      <c r="R15" s="150"/>
      <c r="S15" s="150"/>
      <c r="T15" s="150"/>
      <c r="U15" s="150"/>
      <c r="V15" s="150"/>
      <c r="W15" s="150"/>
      <c r="X15" s="150"/>
      <c r="Y15" s="144"/>
      <c r="Z15" s="144"/>
      <c r="AA15" s="144"/>
      <c r="AB15" s="144"/>
      <c r="AC15" s="144"/>
      <c r="AD15" s="144"/>
      <c r="AE15" s="144"/>
      <c r="AF15" s="144"/>
      <c r="AG15" s="144" t="s">
        <v>106</v>
      </c>
      <c r="AH15" s="144">
        <v>0</v>
      </c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x14ac:dyDescent="0.2">
      <c r="A16" s="170">
        <v>5</v>
      </c>
      <c r="B16" s="171" t="s">
        <v>115</v>
      </c>
      <c r="C16" s="179" t="s">
        <v>116</v>
      </c>
      <c r="D16" s="172" t="s">
        <v>101</v>
      </c>
      <c r="E16" s="173">
        <v>39.311999999999998</v>
      </c>
      <c r="F16" s="174">
        <v>0</v>
      </c>
      <c r="G16" s="175">
        <f>+F16*E16</f>
        <v>0</v>
      </c>
      <c r="H16" s="150">
        <v>0</v>
      </c>
      <c r="I16" s="150">
        <v>0</v>
      </c>
      <c r="J16" s="150">
        <v>25.1</v>
      </c>
      <c r="K16" s="150">
        <v>986.73119999999994</v>
      </c>
      <c r="L16" s="150">
        <v>21</v>
      </c>
      <c r="M16" s="150">
        <v>1193.9432999999999</v>
      </c>
      <c r="N16" s="149">
        <v>0</v>
      </c>
      <c r="O16" s="149">
        <v>0</v>
      </c>
      <c r="P16" s="149">
        <v>0</v>
      </c>
      <c r="Q16" s="149">
        <v>0</v>
      </c>
      <c r="R16" s="150"/>
      <c r="S16" s="150" t="s">
        <v>102</v>
      </c>
      <c r="T16" s="150" t="s">
        <v>102</v>
      </c>
      <c r="U16" s="150">
        <v>4.3099999999999999E-2</v>
      </c>
      <c r="V16" s="150">
        <v>1.6943471999999999</v>
      </c>
      <c r="W16" s="150"/>
      <c r="X16" s="150" t="s">
        <v>103</v>
      </c>
      <c r="Y16" s="144"/>
      <c r="Z16" s="144"/>
      <c r="AA16" s="144"/>
      <c r="AB16" s="144"/>
      <c r="AC16" s="144"/>
      <c r="AD16" s="144"/>
      <c r="AE16" s="144"/>
      <c r="AF16" s="144"/>
      <c r="AG16" s="144" t="s">
        <v>104</v>
      </c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x14ac:dyDescent="0.2">
      <c r="A17" s="170">
        <v>6</v>
      </c>
      <c r="B17" s="171" t="s">
        <v>117</v>
      </c>
      <c r="C17" s="179" t="s">
        <v>118</v>
      </c>
      <c r="D17" s="172" t="s">
        <v>101</v>
      </c>
      <c r="E17" s="173">
        <v>39.311999999999998</v>
      </c>
      <c r="F17" s="174">
        <v>0</v>
      </c>
      <c r="G17" s="175">
        <f>+F17*E17</f>
        <v>0</v>
      </c>
      <c r="H17" s="150">
        <v>0</v>
      </c>
      <c r="I17" s="150">
        <v>0</v>
      </c>
      <c r="J17" s="150">
        <v>137.5</v>
      </c>
      <c r="K17" s="150">
        <v>5405.4</v>
      </c>
      <c r="L17" s="150">
        <v>21</v>
      </c>
      <c r="M17" s="150">
        <v>6540.5339999999997</v>
      </c>
      <c r="N17" s="149">
        <v>0</v>
      </c>
      <c r="O17" s="149">
        <v>0</v>
      </c>
      <c r="P17" s="149">
        <v>0</v>
      </c>
      <c r="Q17" s="149">
        <v>0</v>
      </c>
      <c r="R17" s="150"/>
      <c r="S17" s="150" t="s">
        <v>102</v>
      </c>
      <c r="T17" s="150" t="s">
        <v>102</v>
      </c>
      <c r="U17" s="150">
        <v>0.34499999999999997</v>
      </c>
      <c r="V17" s="150">
        <v>13.562639999999998</v>
      </c>
      <c r="W17" s="150"/>
      <c r="X17" s="150" t="s">
        <v>103</v>
      </c>
      <c r="Y17" s="144"/>
      <c r="Z17" s="144"/>
      <c r="AA17" s="144"/>
      <c r="AB17" s="144"/>
      <c r="AC17" s="144"/>
      <c r="AD17" s="144"/>
      <c r="AE17" s="144"/>
      <c r="AF17" s="144"/>
      <c r="AG17" s="144" t="s">
        <v>119</v>
      </c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ht="22.5" x14ac:dyDescent="0.2">
      <c r="A18" s="165">
        <v>7</v>
      </c>
      <c r="B18" s="166" t="s">
        <v>120</v>
      </c>
      <c r="C18" s="177" t="s">
        <v>121</v>
      </c>
      <c r="D18" s="167" t="s">
        <v>101</v>
      </c>
      <c r="E18" s="168">
        <v>50.678939999999997</v>
      </c>
      <c r="F18" s="169">
        <v>0</v>
      </c>
      <c r="G18" s="175">
        <f>+F18*E18</f>
        <v>0</v>
      </c>
      <c r="H18" s="150">
        <v>0</v>
      </c>
      <c r="I18" s="150">
        <v>0</v>
      </c>
      <c r="J18" s="150">
        <v>286.5</v>
      </c>
      <c r="K18" s="150">
        <v>14519.516309999999</v>
      </c>
      <c r="L18" s="150">
        <v>21</v>
      </c>
      <c r="M18" s="150">
        <v>17568.619200000001</v>
      </c>
      <c r="N18" s="149">
        <v>0</v>
      </c>
      <c r="O18" s="149">
        <v>0</v>
      </c>
      <c r="P18" s="149">
        <v>0</v>
      </c>
      <c r="Q18" s="149">
        <v>0</v>
      </c>
      <c r="R18" s="150"/>
      <c r="S18" s="150" t="s">
        <v>102</v>
      </c>
      <c r="T18" s="150" t="s">
        <v>102</v>
      </c>
      <c r="U18" s="150">
        <v>1.0999999999999999E-2</v>
      </c>
      <c r="V18" s="150">
        <v>0.5574683399999999</v>
      </c>
      <c r="W18" s="150"/>
      <c r="X18" s="150" t="s">
        <v>103</v>
      </c>
      <c r="Y18" s="144"/>
      <c r="Z18" s="144"/>
      <c r="AA18" s="144"/>
      <c r="AB18" s="144"/>
      <c r="AC18" s="144"/>
      <c r="AD18" s="144"/>
      <c r="AE18" s="144"/>
      <c r="AF18" s="144"/>
      <c r="AG18" s="144" t="s">
        <v>119</v>
      </c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x14ac:dyDescent="0.2">
      <c r="A19" s="147"/>
      <c r="B19" s="148"/>
      <c r="C19" s="178" t="s">
        <v>122</v>
      </c>
      <c r="D19" s="151"/>
      <c r="E19" s="152">
        <v>50.678939999999997</v>
      </c>
      <c r="F19" s="150"/>
      <c r="G19" s="150"/>
      <c r="H19" s="150"/>
      <c r="I19" s="150"/>
      <c r="J19" s="150"/>
      <c r="K19" s="150"/>
      <c r="L19" s="150"/>
      <c r="M19" s="150"/>
      <c r="N19" s="149"/>
      <c r="O19" s="149"/>
      <c r="P19" s="149"/>
      <c r="Q19" s="149"/>
      <c r="R19" s="150"/>
      <c r="S19" s="150"/>
      <c r="T19" s="150"/>
      <c r="U19" s="150"/>
      <c r="V19" s="150"/>
      <c r="W19" s="150"/>
      <c r="X19" s="150"/>
      <c r="Y19" s="144"/>
      <c r="Z19" s="144"/>
      <c r="AA19" s="144"/>
      <c r="AB19" s="144"/>
      <c r="AC19" s="144"/>
      <c r="AD19" s="144"/>
      <c r="AE19" s="144"/>
      <c r="AF19" s="144"/>
      <c r="AG19" s="144" t="s">
        <v>106</v>
      </c>
      <c r="AH19" s="144">
        <v>0</v>
      </c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x14ac:dyDescent="0.2">
      <c r="A20" s="165">
        <v>8</v>
      </c>
      <c r="B20" s="166" t="s">
        <v>123</v>
      </c>
      <c r="C20" s="177" t="s">
        <v>124</v>
      </c>
      <c r="D20" s="167" t="s">
        <v>101</v>
      </c>
      <c r="E20" s="168">
        <v>506.7894</v>
      </c>
      <c r="F20" s="169">
        <v>0</v>
      </c>
      <c r="G20" s="175">
        <f>+F20*E20</f>
        <v>0</v>
      </c>
      <c r="H20" s="150">
        <v>0</v>
      </c>
      <c r="I20" s="150">
        <v>0</v>
      </c>
      <c r="J20" s="150">
        <v>22.6</v>
      </c>
      <c r="K20" s="150">
        <v>11453.44044</v>
      </c>
      <c r="L20" s="150">
        <v>21</v>
      </c>
      <c r="M20" s="150">
        <v>13858.662400000001</v>
      </c>
      <c r="N20" s="149">
        <v>0</v>
      </c>
      <c r="O20" s="149">
        <v>0</v>
      </c>
      <c r="P20" s="149">
        <v>0</v>
      </c>
      <c r="Q20" s="149">
        <v>0</v>
      </c>
      <c r="R20" s="150"/>
      <c r="S20" s="150" t="s">
        <v>102</v>
      </c>
      <c r="T20" s="150" t="s">
        <v>102</v>
      </c>
      <c r="U20" s="150">
        <v>0</v>
      </c>
      <c r="V20" s="150">
        <v>0</v>
      </c>
      <c r="W20" s="150"/>
      <c r="X20" s="150" t="s">
        <v>103</v>
      </c>
      <c r="Y20" s="144"/>
      <c r="Z20" s="144"/>
      <c r="AA20" s="144"/>
      <c r="AB20" s="144"/>
      <c r="AC20" s="144"/>
      <c r="AD20" s="144"/>
      <c r="AE20" s="144"/>
      <c r="AF20" s="144"/>
      <c r="AG20" s="144" t="s">
        <v>119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x14ac:dyDescent="0.2">
      <c r="A21" s="147"/>
      <c r="B21" s="148"/>
      <c r="C21" s="178" t="s">
        <v>125</v>
      </c>
      <c r="D21" s="151"/>
      <c r="E21" s="152">
        <v>506.7894</v>
      </c>
      <c r="F21" s="150"/>
      <c r="G21" s="150"/>
      <c r="H21" s="150"/>
      <c r="I21" s="150"/>
      <c r="J21" s="150"/>
      <c r="K21" s="150"/>
      <c r="L21" s="150"/>
      <c r="M21" s="150"/>
      <c r="N21" s="149"/>
      <c r="O21" s="149"/>
      <c r="P21" s="149"/>
      <c r="Q21" s="149"/>
      <c r="R21" s="150"/>
      <c r="S21" s="150"/>
      <c r="T21" s="150"/>
      <c r="U21" s="150"/>
      <c r="V21" s="150"/>
      <c r="W21" s="150"/>
      <c r="X21" s="150"/>
      <c r="Y21" s="144"/>
      <c r="Z21" s="144"/>
      <c r="AA21" s="144"/>
      <c r="AB21" s="144"/>
      <c r="AC21" s="144"/>
      <c r="AD21" s="144"/>
      <c r="AE21" s="144"/>
      <c r="AF21" s="144"/>
      <c r="AG21" s="144" t="s">
        <v>106</v>
      </c>
      <c r="AH21" s="144">
        <v>0</v>
      </c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x14ac:dyDescent="0.2">
      <c r="A22" s="170">
        <v>9</v>
      </c>
      <c r="B22" s="171" t="s">
        <v>126</v>
      </c>
      <c r="C22" s="179" t="s">
        <v>127</v>
      </c>
      <c r="D22" s="172" t="s">
        <v>101</v>
      </c>
      <c r="E22" s="173">
        <v>50.678939999999997</v>
      </c>
      <c r="F22" s="174">
        <v>0</v>
      </c>
      <c r="G22" s="175">
        <f>+F22*E22</f>
        <v>0</v>
      </c>
      <c r="H22" s="150">
        <v>0</v>
      </c>
      <c r="I22" s="150">
        <v>0</v>
      </c>
      <c r="J22" s="150">
        <v>283</v>
      </c>
      <c r="K22" s="150">
        <v>14342.140019999999</v>
      </c>
      <c r="L22" s="150">
        <v>21</v>
      </c>
      <c r="M22" s="150">
        <v>17353.989399999999</v>
      </c>
      <c r="N22" s="149">
        <v>0</v>
      </c>
      <c r="O22" s="149">
        <v>0</v>
      </c>
      <c r="P22" s="149">
        <v>0</v>
      </c>
      <c r="Q22" s="149">
        <v>0</v>
      </c>
      <c r="R22" s="150"/>
      <c r="S22" s="150" t="s">
        <v>102</v>
      </c>
      <c r="T22" s="150" t="s">
        <v>102</v>
      </c>
      <c r="U22" s="150">
        <v>0.65200000000000002</v>
      </c>
      <c r="V22" s="150">
        <v>33.042668880000001</v>
      </c>
      <c r="W22" s="150"/>
      <c r="X22" s="150" t="s">
        <v>103</v>
      </c>
      <c r="Y22" s="144"/>
      <c r="Z22" s="144"/>
      <c r="AA22" s="144"/>
      <c r="AB22" s="144"/>
      <c r="AC22" s="144"/>
      <c r="AD22" s="144"/>
      <c r="AE22" s="144"/>
      <c r="AF22" s="144"/>
      <c r="AG22" s="144" t="s">
        <v>119</v>
      </c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x14ac:dyDescent="0.2">
      <c r="A23" s="170">
        <v>10</v>
      </c>
      <c r="B23" s="171" t="s">
        <v>128</v>
      </c>
      <c r="C23" s="179" t="s">
        <v>129</v>
      </c>
      <c r="D23" s="172" t="s">
        <v>101</v>
      </c>
      <c r="E23" s="173">
        <v>50.678939999999997</v>
      </c>
      <c r="F23" s="174">
        <v>0</v>
      </c>
      <c r="G23" s="175">
        <f>+F23*E23</f>
        <v>0</v>
      </c>
      <c r="H23" s="150">
        <v>0</v>
      </c>
      <c r="I23" s="150">
        <v>0</v>
      </c>
      <c r="J23" s="150">
        <v>27.8</v>
      </c>
      <c r="K23" s="150">
        <v>1408.874532</v>
      </c>
      <c r="L23" s="150">
        <v>21</v>
      </c>
      <c r="M23" s="150">
        <v>1704.7326999999998</v>
      </c>
      <c r="N23" s="149">
        <v>0</v>
      </c>
      <c r="O23" s="149">
        <v>0</v>
      </c>
      <c r="P23" s="149">
        <v>0</v>
      </c>
      <c r="Q23" s="149">
        <v>0</v>
      </c>
      <c r="R23" s="150"/>
      <c r="S23" s="150" t="s">
        <v>102</v>
      </c>
      <c r="T23" s="150" t="s">
        <v>102</v>
      </c>
      <c r="U23" s="150">
        <v>3.1E-2</v>
      </c>
      <c r="V23" s="150">
        <v>1.5710471399999999</v>
      </c>
      <c r="W23" s="150"/>
      <c r="X23" s="150" t="s">
        <v>103</v>
      </c>
      <c r="Y23" s="144"/>
      <c r="Z23" s="144"/>
      <c r="AA23" s="144"/>
      <c r="AB23" s="144"/>
      <c r="AC23" s="144"/>
      <c r="AD23" s="144"/>
      <c r="AE23" s="144"/>
      <c r="AF23" s="144"/>
      <c r="AG23" s="144" t="s">
        <v>119</v>
      </c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x14ac:dyDescent="0.2">
      <c r="A24" s="165">
        <v>11</v>
      </c>
      <c r="B24" s="166" t="s">
        <v>130</v>
      </c>
      <c r="C24" s="177" t="s">
        <v>131</v>
      </c>
      <c r="D24" s="167" t="s">
        <v>101</v>
      </c>
      <c r="E24" s="168">
        <v>25.897600000000001</v>
      </c>
      <c r="F24" s="169">
        <v>0</v>
      </c>
      <c r="G24" s="175">
        <f>+F24*E24</f>
        <v>0</v>
      </c>
      <c r="H24" s="150">
        <v>0</v>
      </c>
      <c r="I24" s="150">
        <v>0</v>
      </c>
      <c r="J24" s="150">
        <v>925</v>
      </c>
      <c r="K24" s="150">
        <v>23955.279999999999</v>
      </c>
      <c r="L24" s="150">
        <v>21</v>
      </c>
      <c r="M24" s="150">
        <v>28985.888799999997</v>
      </c>
      <c r="N24" s="149">
        <v>0</v>
      </c>
      <c r="O24" s="149">
        <v>0</v>
      </c>
      <c r="P24" s="149">
        <v>0</v>
      </c>
      <c r="Q24" s="149">
        <v>0</v>
      </c>
      <c r="R24" s="150"/>
      <c r="S24" s="150" t="s">
        <v>102</v>
      </c>
      <c r="T24" s="150" t="s">
        <v>102</v>
      </c>
      <c r="U24" s="150">
        <v>2.1949999999999998</v>
      </c>
      <c r="V24" s="150">
        <v>56.845231999999996</v>
      </c>
      <c r="W24" s="150"/>
      <c r="X24" s="150" t="s">
        <v>103</v>
      </c>
      <c r="Y24" s="144"/>
      <c r="Z24" s="144"/>
      <c r="AA24" s="144"/>
      <c r="AB24" s="144"/>
      <c r="AC24" s="144"/>
      <c r="AD24" s="144"/>
      <c r="AE24" s="144"/>
      <c r="AF24" s="144"/>
      <c r="AG24" s="144" t="s">
        <v>104</v>
      </c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x14ac:dyDescent="0.2">
      <c r="A25" s="147"/>
      <c r="B25" s="148"/>
      <c r="C25" s="178" t="s">
        <v>132</v>
      </c>
      <c r="D25" s="151"/>
      <c r="E25" s="152">
        <v>39.311999999999998</v>
      </c>
      <c r="F25" s="150"/>
      <c r="G25" s="150"/>
      <c r="H25" s="150"/>
      <c r="I25" s="150"/>
      <c r="J25" s="150"/>
      <c r="K25" s="150"/>
      <c r="L25" s="150"/>
      <c r="M25" s="150"/>
      <c r="N25" s="149"/>
      <c r="O25" s="149"/>
      <c r="P25" s="149"/>
      <c r="Q25" s="149"/>
      <c r="R25" s="150"/>
      <c r="S25" s="150"/>
      <c r="T25" s="150"/>
      <c r="U25" s="150"/>
      <c r="V25" s="150"/>
      <c r="W25" s="150"/>
      <c r="X25" s="150"/>
      <c r="Y25" s="144"/>
      <c r="Z25" s="144"/>
      <c r="AA25" s="144"/>
      <c r="AB25" s="144"/>
      <c r="AC25" s="144"/>
      <c r="AD25" s="144"/>
      <c r="AE25" s="144"/>
      <c r="AF25" s="144"/>
      <c r="AG25" s="144" t="s">
        <v>106</v>
      </c>
      <c r="AH25" s="144">
        <v>0</v>
      </c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x14ac:dyDescent="0.2">
      <c r="A26" s="147"/>
      <c r="B26" s="148"/>
      <c r="C26" s="178" t="s">
        <v>133</v>
      </c>
      <c r="D26" s="151"/>
      <c r="E26" s="152">
        <v>-13.414400000000001</v>
      </c>
      <c r="F26" s="150"/>
      <c r="G26" s="150"/>
      <c r="H26" s="150"/>
      <c r="I26" s="150"/>
      <c r="J26" s="150"/>
      <c r="K26" s="150"/>
      <c r="L26" s="150"/>
      <c r="M26" s="150"/>
      <c r="N26" s="149"/>
      <c r="O26" s="149"/>
      <c r="P26" s="149"/>
      <c r="Q26" s="149"/>
      <c r="R26" s="150"/>
      <c r="S26" s="150"/>
      <c r="T26" s="150"/>
      <c r="U26" s="150"/>
      <c r="V26" s="150"/>
      <c r="W26" s="150"/>
      <c r="X26" s="150"/>
      <c r="Y26" s="144"/>
      <c r="Z26" s="144"/>
      <c r="AA26" s="144"/>
      <c r="AB26" s="144"/>
      <c r="AC26" s="144"/>
      <c r="AD26" s="144"/>
      <c r="AE26" s="144"/>
      <c r="AF26" s="144"/>
      <c r="AG26" s="144" t="s">
        <v>106</v>
      </c>
      <c r="AH26" s="144">
        <v>0</v>
      </c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x14ac:dyDescent="0.2">
      <c r="A27" s="165">
        <v>12</v>
      </c>
      <c r="B27" s="166" t="s">
        <v>134</v>
      </c>
      <c r="C27" s="177" t="s">
        <v>135</v>
      </c>
      <c r="D27" s="167" t="s">
        <v>136</v>
      </c>
      <c r="E27" s="168">
        <v>6.9</v>
      </c>
      <c r="F27" s="169">
        <v>0</v>
      </c>
      <c r="G27" s="175">
        <f>+F27*E27</f>
        <v>0</v>
      </c>
      <c r="H27" s="150">
        <v>1.8</v>
      </c>
      <c r="I27" s="150">
        <v>12.420000000000002</v>
      </c>
      <c r="J27" s="150">
        <v>49.9</v>
      </c>
      <c r="K27" s="150">
        <v>344.31</v>
      </c>
      <c r="L27" s="150">
        <v>21</v>
      </c>
      <c r="M27" s="150">
        <v>431.64330000000001</v>
      </c>
      <c r="N27" s="149">
        <v>0</v>
      </c>
      <c r="O27" s="149">
        <v>0</v>
      </c>
      <c r="P27" s="149">
        <v>0</v>
      </c>
      <c r="Q27" s="149">
        <v>0</v>
      </c>
      <c r="R27" s="150"/>
      <c r="S27" s="150" t="s">
        <v>102</v>
      </c>
      <c r="T27" s="150" t="s">
        <v>102</v>
      </c>
      <c r="U27" s="150">
        <v>0.129</v>
      </c>
      <c r="V27" s="150">
        <v>0.89010000000000011</v>
      </c>
      <c r="W27" s="150"/>
      <c r="X27" s="150" t="s">
        <v>103</v>
      </c>
      <c r="Y27" s="144"/>
      <c r="Z27" s="144"/>
      <c r="AA27" s="144"/>
      <c r="AB27" s="144"/>
      <c r="AC27" s="144"/>
      <c r="AD27" s="144"/>
      <c r="AE27" s="144"/>
      <c r="AF27" s="144"/>
      <c r="AG27" s="144" t="s">
        <v>104</v>
      </c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x14ac:dyDescent="0.2">
      <c r="A28" s="147"/>
      <c r="B28" s="148"/>
      <c r="C28" s="178" t="s">
        <v>137</v>
      </c>
      <c r="D28" s="151"/>
      <c r="E28" s="152">
        <v>6.9</v>
      </c>
      <c r="F28" s="150"/>
      <c r="G28" s="150"/>
      <c r="H28" s="150"/>
      <c r="I28" s="150"/>
      <c r="J28" s="150"/>
      <c r="K28" s="150"/>
      <c r="L28" s="150"/>
      <c r="M28" s="150"/>
      <c r="N28" s="149"/>
      <c r="O28" s="149"/>
      <c r="P28" s="149"/>
      <c r="Q28" s="149"/>
      <c r="R28" s="150"/>
      <c r="S28" s="150"/>
      <c r="T28" s="150"/>
      <c r="U28" s="150"/>
      <c r="V28" s="150"/>
      <c r="W28" s="150"/>
      <c r="X28" s="150"/>
      <c r="Y28" s="144"/>
      <c r="Z28" s="144"/>
      <c r="AA28" s="144"/>
      <c r="AB28" s="144"/>
      <c r="AC28" s="144"/>
      <c r="AD28" s="144"/>
      <c r="AE28" s="144"/>
      <c r="AF28" s="144"/>
      <c r="AG28" s="144" t="s">
        <v>106</v>
      </c>
      <c r="AH28" s="144">
        <v>0</v>
      </c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x14ac:dyDescent="0.2">
      <c r="A29" s="165">
        <v>13</v>
      </c>
      <c r="B29" s="166" t="s">
        <v>138</v>
      </c>
      <c r="C29" s="177" t="s">
        <v>139</v>
      </c>
      <c r="D29" s="167" t="s">
        <v>136</v>
      </c>
      <c r="E29" s="168">
        <v>6.9</v>
      </c>
      <c r="F29" s="169">
        <v>0</v>
      </c>
      <c r="G29" s="175">
        <f>+F29*E29</f>
        <v>0</v>
      </c>
      <c r="H29" s="150">
        <v>0</v>
      </c>
      <c r="I29" s="150">
        <v>0</v>
      </c>
      <c r="J29" s="150">
        <v>202.5</v>
      </c>
      <c r="K29" s="150">
        <v>1397.25</v>
      </c>
      <c r="L29" s="150">
        <v>21</v>
      </c>
      <c r="M29" s="150">
        <v>1690.6724999999999</v>
      </c>
      <c r="N29" s="149">
        <v>0</v>
      </c>
      <c r="O29" s="149">
        <v>0</v>
      </c>
      <c r="P29" s="149">
        <v>0</v>
      </c>
      <c r="Q29" s="149">
        <v>0</v>
      </c>
      <c r="R29" s="150"/>
      <c r="S29" s="150" t="s">
        <v>102</v>
      </c>
      <c r="T29" s="150" t="s">
        <v>102</v>
      </c>
      <c r="U29" s="150">
        <v>0.50800000000000001</v>
      </c>
      <c r="V29" s="150">
        <v>3.5052000000000003</v>
      </c>
      <c r="W29" s="150"/>
      <c r="X29" s="150" t="s">
        <v>103</v>
      </c>
      <c r="Y29" s="144"/>
      <c r="Z29" s="144"/>
      <c r="AA29" s="144"/>
      <c r="AB29" s="144"/>
      <c r="AC29" s="144"/>
      <c r="AD29" s="144"/>
      <c r="AE29" s="144"/>
      <c r="AF29" s="144"/>
      <c r="AG29" s="144" t="s">
        <v>104</v>
      </c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x14ac:dyDescent="0.2">
      <c r="A30" s="147"/>
      <c r="B30" s="148"/>
      <c r="C30" s="178" t="s">
        <v>140</v>
      </c>
      <c r="D30" s="151"/>
      <c r="E30" s="152">
        <v>6.9</v>
      </c>
      <c r="F30" s="150"/>
      <c r="G30" s="150"/>
      <c r="H30" s="150"/>
      <c r="I30" s="150"/>
      <c r="J30" s="150"/>
      <c r="K30" s="150"/>
      <c r="L30" s="150"/>
      <c r="M30" s="150"/>
      <c r="N30" s="149"/>
      <c r="O30" s="149"/>
      <c r="P30" s="149"/>
      <c r="Q30" s="149"/>
      <c r="R30" s="150"/>
      <c r="S30" s="150"/>
      <c r="T30" s="150"/>
      <c r="U30" s="150"/>
      <c r="V30" s="150"/>
      <c r="W30" s="150"/>
      <c r="X30" s="150"/>
      <c r="Y30" s="144"/>
      <c r="Z30" s="144"/>
      <c r="AA30" s="144"/>
      <c r="AB30" s="144"/>
      <c r="AC30" s="144"/>
      <c r="AD30" s="144"/>
      <c r="AE30" s="144"/>
      <c r="AF30" s="144"/>
      <c r="AG30" s="144" t="s">
        <v>106</v>
      </c>
      <c r="AH30" s="144">
        <v>0</v>
      </c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x14ac:dyDescent="0.2">
      <c r="A31" s="170">
        <v>14</v>
      </c>
      <c r="B31" s="171" t="s">
        <v>141</v>
      </c>
      <c r="C31" s="179" t="s">
        <v>142</v>
      </c>
      <c r="D31" s="172" t="s">
        <v>101</v>
      </c>
      <c r="E31" s="173">
        <v>50.578940000000003</v>
      </c>
      <c r="F31" s="174">
        <v>0</v>
      </c>
      <c r="G31" s="175">
        <f>+F31*E31</f>
        <v>0</v>
      </c>
      <c r="H31" s="150">
        <v>0</v>
      </c>
      <c r="I31" s="150">
        <v>0</v>
      </c>
      <c r="J31" s="150">
        <v>587</v>
      </c>
      <c r="K31" s="150">
        <v>29689.837780000002</v>
      </c>
      <c r="L31" s="150">
        <v>21</v>
      </c>
      <c r="M31" s="150">
        <v>35924.706400000003</v>
      </c>
      <c r="N31" s="149">
        <v>0</v>
      </c>
      <c r="O31" s="149">
        <v>0</v>
      </c>
      <c r="P31" s="149">
        <v>0</v>
      </c>
      <c r="Q31" s="149">
        <v>0</v>
      </c>
      <c r="R31" s="150"/>
      <c r="S31" s="150" t="s">
        <v>102</v>
      </c>
      <c r="T31" s="150" t="s">
        <v>102</v>
      </c>
      <c r="U31" s="150">
        <v>0</v>
      </c>
      <c r="V31" s="150">
        <v>0</v>
      </c>
      <c r="W31" s="150"/>
      <c r="X31" s="150" t="s">
        <v>103</v>
      </c>
      <c r="Y31" s="144"/>
      <c r="Z31" s="144"/>
      <c r="AA31" s="144"/>
      <c r="AB31" s="144"/>
      <c r="AC31" s="144"/>
      <c r="AD31" s="144"/>
      <c r="AE31" s="144"/>
      <c r="AF31" s="144"/>
      <c r="AG31" s="144" t="s">
        <v>119</v>
      </c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x14ac:dyDescent="0.2">
      <c r="A32" s="170">
        <v>15</v>
      </c>
      <c r="B32" s="171" t="s">
        <v>143</v>
      </c>
      <c r="C32" s="179" t="s">
        <v>144</v>
      </c>
      <c r="D32" s="172" t="s">
        <v>101</v>
      </c>
      <c r="E32" s="173">
        <v>25.897600000000001</v>
      </c>
      <c r="F32" s="174">
        <v>0</v>
      </c>
      <c r="G32" s="175">
        <f>+F32*E32</f>
        <v>0</v>
      </c>
      <c r="H32" s="150">
        <v>0</v>
      </c>
      <c r="I32" s="150">
        <v>0</v>
      </c>
      <c r="J32" s="150">
        <v>98</v>
      </c>
      <c r="K32" s="150">
        <v>2537.9648000000002</v>
      </c>
      <c r="L32" s="150">
        <v>21</v>
      </c>
      <c r="M32" s="150">
        <v>3070.9315999999999</v>
      </c>
      <c r="N32" s="149">
        <v>0</v>
      </c>
      <c r="O32" s="149">
        <v>0</v>
      </c>
      <c r="P32" s="149">
        <v>0</v>
      </c>
      <c r="Q32" s="149">
        <v>0</v>
      </c>
      <c r="R32" s="150"/>
      <c r="S32" s="150" t="s">
        <v>102</v>
      </c>
      <c r="T32" s="150" t="s">
        <v>102</v>
      </c>
      <c r="U32" s="150">
        <v>0.185</v>
      </c>
      <c r="V32" s="150">
        <v>4.7910560000000002</v>
      </c>
      <c r="W32" s="150"/>
      <c r="X32" s="150" t="s">
        <v>103</v>
      </c>
      <c r="Y32" s="144"/>
      <c r="Z32" s="144"/>
      <c r="AA32" s="144"/>
      <c r="AB32" s="144"/>
      <c r="AC32" s="144"/>
      <c r="AD32" s="144"/>
      <c r="AE32" s="144"/>
      <c r="AF32" s="144"/>
      <c r="AG32" s="144" t="s">
        <v>145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x14ac:dyDescent="0.2">
      <c r="A33" s="165">
        <v>16</v>
      </c>
      <c r="B33" s="166" t="s">
        <v>146</v>
      </c>
      <c r="C33" s="177" t="s">
        <v>147</v>
      </c>
      <c r="D33" s="167" t="s">
        <v>148</v>
      </c>
      <c r="E33" s="168">
        <v>0.34499999999999997</v>
      </c>
      <c r="F33" s="169">
        <v>0</v>
      </c>
      <c r="G33" s="175">
        <f>+F33*E33</f>
        <v>0</v>
      </c>
      <c r="H33" s="150">
        <v>108</v>
      </c>
      <c r="I33" s="150">
        <v>37.26</v>
      </c>
      <c r="J33" s="150">
        <v>0</v>
      </c>
      <c r="K33" s="150">
        <v>0</v>
      </c>
      <c r="L33" s="150">
        <v>21</v>
      </c>
      <c r="M33" s="150">
        <v>45.084599999999995</v>
      </c>
      <c r="N33" s="149">
        <v>1E-3</v>
      </c>
      <c r="O33" s="149">
        <v>3.4499999999999998E-4</v>
      </c>
      <c r="P33" s="149">
        <v>0</v>
      </c>
      <c r="Q33" s="149">
        <v>0</v>
      </c>
      <c r="R33" s="150" t="s">
        <v>149</v>
      </c>
      <c r="S33" s="150" t="s">
        <v>102</v>
      </c>
      <c r="T33" s="150" t="s">
        <v>102</v>
      </c>
      <c r="U33" s="150">
        <v>0</v>
      </c>
      <c r="V33" s="150">
        <v>0</v>
      </c>
      <c r="W33" s="150"/>
      <c r="X33" s="150" t="s">
        <v>150</v>
      </c>
      <c r="Y33" s="144"/>
      <c r="Z33" s="144"/>
      <c r="AA33" s="144"/>
      <c r="AB33" s="144"/>
      <c r="AC33" s="144"/>
      <c r="AD33" s="144"/>
      <c r="AE33" s="144"/>
      <c r="AF33" s="144"/>
      <c r="AG33" s="144" t="s">
        <v>151</v>
      </c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x14ac:dyDescent="0.2">
      <c r="A34" s="147"/>
      <c r="B34" s="148"/>
      <c r="C34" s="178" t="s">
        <v>152</v>
      </c>
      <c r="D34" s="151"/>
      <c r="E34" s="152">
        <v>0.34499999999999997</v>
      </c>
      <c r="F34" s="150"/>
      <c r="G34" s="150"/>
      <c r="H34" s="150"/>
      <c r="I34" s="150"/>
      <c r="J34" s="150"/>
      <c r="K34" s="150"/>
      <c r="L34" s="150"/>
      <c r="M34" s="150"/>
      <c r="N34" s="149"/>
      <c r="O34" s="149"/>
      <c r="P34" s="149"/>
      <c r="Q34" s="149"/>
      <c r="R34" s="150"/>
      <c r="S34" s="150"/>
      <c r="T34" s="150"/>
      <c r="U34" s="150"/>
      <c r="V34" s="150"/>
      <c r="W34" s="150"/>
      <c r="X34" s="150"/>
      <c r="Y34" s="144"/>
      <c r="Z34" s="144"/>
      <c r="AA34" s="144"/>
      <c r="AB34" s="144"/>
      <c r="AC34" s="144"/>
      <c r="AD34" s="144"/>
      <c r="AE34" s="144"/>
      <c r="AF34" s="144"/>
      <c r="AG34" s="144" t="s">
        <v>106</v>
      </c>
      <c r="AH34" s="144">
        <v>0</v>
      </c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x14ac:dyDescent="0.2">
      <c r="A35" s="165">
        <v>17</v>
      </c>
      <c r="B35" s="166" t="s">
        <v>153</v>
      </c>
      <c r="C35" s="177" t="s">
        <v>154</v>
      </c>
      <c r="D35" s="167" t="s">
        <v>155</v>
      </c>
      <c r="E35" s="168">
        <v>15.1096</v>
      </c>
      <c r="F35" s="169">
        <v>0</v>
      </c>
      <c r="G35" s="175">
        <f>+F35*E35</f>
        <v>0</v>
      </c>
      <c r="H35" s="150">
        <v>437</v>
      </c>
      <c r="I35" s="150">
        <v>6602.8951999999999</v>
      </c>
      <c r="J35" s="150">
        <v>0</v>
      </c>
      <c r="K35" s="150">
        <v>0</v>
      </c>
      <c r="L35" s="150">
        <v>21</v>
      </c>
      <c r="M35" s="150">
        <v>7989.5089999999991</v>
      </c>
      <c r="N35" s="149">
        <v>1</v>
      </c>
      <c r="O35" s="149">
        <v>15.1096</v>
      </c>
      <c r="P35" s="149">
        <v>0</v>
      </c>
      <c r="Q35" s="149">
        <v>0</v>
      </c>
      <c r="R35" s="150" t="s">
        <v>149</v>
      </c>
      <c r="S35" s="150" t="s">
        <v>102</v>
      </c>
      <c r="T35" s="150" t="s">
        <v>102</v>
      </c>
      <c r="U35" s="150">
        <v>0</v>
      </c>
      <c r="V35" s="150">
        <v>0</v>
      </c>
      <c r="W35" s="150"/>
      <c r="X35" s="150" t="s">
        <v>150</v>
      </c>
      <c r="Y35" s="144"/>
      <c r="Z35" s="144"/>
      <c r="AA35" s="144"/>
      <c r="AB35" s="144"/>
      <c r="AC35" s="144"/>
      <c r="AD35" s="144"/>
      <c r="AE35" s="144"/>
      <c r="AF35" s="144"/>
      <c r="AG35" s="144" t="s">
        <v>151</v>
      </c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x14ac:dyDescent="0.2">
      <c r="A36" s="147"/>
      <c r="B36" s="148"/>
      <c r="C36" s="180" t="s">
        <v>156</v>
      </c>
      <c r="D36" s="153"/>
      <c r="E36" s="154"/>
      <c r="F36" s="150"/>
      <c r="G36" s="150"/>
      <c r="H36" s="150"/>
      <c r="I36" s="150"/>
      <c r="J36" s="150"/>
      <c r="K36" s="150"/>
      <c r="L36" s="150"/>
      <c r="M36" s="150"/>
      <c r="N36" s="149"/>
      <c r="O36" s="149"/>
      <c r="P36" s="149"/>
      <c r="Q36" s="149"/>
      <c r="R36" s="150"/>
      <c r="S36" s="150"/>
      <c r="T36" s="150"/>
      <c r="U36" s="150"/>
      <c r="V36" s="150"/>
      <c r="W36" s="150"/>
      <c r="X36" s="150"/>
      <c r="Y36" s="144"/>
      <c r="Z36" s="144"/>
      <c r="AA36" s="144"/>
      <c r="AB36" s="144"/>
      <c r="AC36" s="144"/>
      <c r="AD36" s="144"/>
      <c r="AE36" s="144"/>
      <c r="AF36" s="144"/>
      <c r="AG36" s="144" t="s">
        <v>106</v>
      </c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ht="22.5" x14ac:dyDescent="0.2">
      <c r="A37" s="147"/>
      <c r="B37" s="148"/>
      <c r="C37" s="181" t="s">
        <v>157</v>
      </c>
      <c r="D37" s="153"/>
      <c r="E37" s="154">
        <v>14.52</v>
      </c>
      <c r="F37" s="150"/>
      <c r="G37" s="150"/>
      <c r="H37" s="150"/>
      <c r="I37" s="150"/>
      <c r="J37" s="150"/>
      <c r="K37" s="150"/>
      <c r="L37" s="150"/>
      <c r="M37" s="150"/>
      <c r="N37" s="149"/>
      <c r="O37" s="149"/>
      <c r="P37" s="149"/>
      <c r="Q37" s="149"/>
      <c r="R37" s="150"/>
      <c r="S37" s="150"/>
      <c r="T37" s="150"/>
      <c r="U37" s="150"/>
      <c r="V37" s="150"/>
      <c r="W37" s="150"/>
      <c r="X37" s="150"/>
      <c r="Y37" s="144"/>
      <c r="Z37" s="144"/>
      <c r="AA37" s="144"/>
      <c r="AB37" s="144"/>
      <c r="AC37" s="144"/>
      <c r="AD37" s="144"/>
      <c r="AE37" s="144"/>
      <c r="AF37" s="144"/>
      <c r="AG37" s="144" t="s">
        <v>106</v>
      </c>
      <c r="AH37" s="144">
        <v>2</v>
      </c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x14ac:dyDescent="0.2">
      <c r="A38" s="147"/>
      <c r="B38" s="148"/>
      <c r="C38" s="181" t="s">
        <v>158</v>
      </c>
      <c r="D38" s="153"/>
      <c r="E38" s="154">
        <v>-5.6319999999999997</v>
      </c>
      <c r="F38" s="150"/>
      <c r="G38" s="150"/>
      <c r="H38" s="150"/>
      <c r="I38" s="150"/>
      <c r="J38" s="150"/>
      <c r="K38" s="150"/>
      <c r="L38" s="150"/>
      <c r="M38" s="150"/>
      <c r="N38" s="149"/>
      <c r="O38" s="149"/>
      <c r="P38" s="149"/>
      <c r="Q38" s="149"/>
      <c r="R38" s="150"/>
      <c r="S38" s="150"/>
      <c r="T38" s="150"/>
      <c r="U38" s="150"/>
      <c r="V38" s="150"/>
      <c r="W38" s="150"/>
      <c r="X38" s="150"/>
      <c r="Y38" s="144"/>
      <c r="Z38" s="144"/>
      <c r="AA38" s="144"/>
      <c r="AB38" s="144"/>
      <c r="AC38" s="144"/>
      <c r="AD38" s="144"/>
      <c r="AE38" s="144"/>
      <c r="AF38" s="144"/>
      <c r="AG38" s="144" t="s">
        <v>106</v>
      </c>
      <c r="AH38" s="144">
        <v>2</v>
      </c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x14ac:dyDescent="0.2">
      <c r="A39" s="147"/>
      <c r="B39" s="148"/>
      <c r="C39" s="182" t="s">
        <v>159</v>
      </c>
      <c r="D39" s="155"/>
      <c r="E39" s="156">
        <v>8.8879999999999999</v>
      </c>
      <c r="F39" s="150"/>
      <c r="G39" s="150"/>
      <c r="H39" s="150"/>
      <c r="I39" s="150"/>
      <c r="J39" s="150"/>
      <c r="K39" s="150"/>
      <c r="L39" s="150"/>
      <c r="M39" s="150"/>
      <c r="N39" s="149"/>
      <c r="O39" s="149"/>
      <c r="P39" s="149"/>
      <c r="Q39" s="149"/>
      <c r="R39" s="150"/>
      <c r="S39" s="150"/>
      <c r="T39" s="150"/>
      <c r="U39" s="150"/>
      <c r="V39" s="150"/>
      <c r="W39" s="150"/>
      <c r="X39" s="150"/>
      <c r="Y39" s="144"/>
      <c r="Z39" s="144"/>
      <c r="AA39" s="144"/>
      <c r="AB39" s="144"/>
      <c r="AC39" s="144"/>
      <c r="AD39" s="144"/>
      <c r="AE39" s="144"/>
      <c r="AF39" s="144"/>
      <c r="AG39" s="144" t="s">
        <v>106</v>
      </c>
      <c r="AH39" s="144">
        <v>3</v>
      </c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x14ac:dyDescent="0.2">
      <c r="A40" s="147"/>
      <c r="B40" s="148"/>
      <c r="C40" s="180" t="s">
        <v>160</v>
      </c>
      <c r="D40" s="153"/>
      <c r="E40" s="154"/>
      <c r="F40" s="150"/>
      <c r="G40" s="150"/>
      <c r="H40" s="150"/>
      <c r="I40" s="150"/>
      <c r="J40" s="150"/>
      <c r="K40" s="150"/>
      <c r="L40" s="150"/>
      <c r="M40" s="150"/>
      <c r="N40" s="149"/>
      <c r="O40" s="149"/>
      <c r="P40" s="149"/>
      <c r="Q40" s="149"/>
      <c r="R40" s="150"/>
      <c r="S40" s="150"/>
      <c r="T40" s="150"/>
      <c r="U40" s="150"/>
      <c r="V40" s="150"/>
      <c r="W40" s="150"/>
      <c r="X40" s="150"/>
      <c r="Y40" s="144"/>
      <c r="Z40" s="144"/>
      <c r="AA40" s="144"/>
      <c r="AB40" s="144"/>
      <c r="AC40" s="144"/>
      <c r="AD40" s="144"/>
      <c r="AE40" s="144"/>
      <c r="AF40" s="144"/>
      <c r="AG40" s="144" t="s">
        <v>106</v>
      </c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x14ac:dyDescent="0.2">
      <c r="A41" s="147"/>
      <c r="B41" s="148"/>
      <c r="C41" s="178" t="s">
        <v>161</v>
      </c>
      <c r="D41" s="151"/>
      <c r="E41" s="152">
        <v>15.1096</v>
      </c>
      <c r="F41" s="150"/>
      <c r="G41" s="150"/>
      <c r="H41" s="150"/>
      <c r="I41" s="150"/>
      <c r="J41" s="150"/>
      <c r="K41" s="150"/>
      <c r="L41" s="150"/>
      <c r="M41" s="150"/>
      <c r="N41" s="149"/>
      <c r="O41" s="149"/>
      <c r="P41" s="149"/>
      <c r="Q41" s="149"/>
      <c r="R41" s="150"/>
      <c r="S41" s="150"/>
      <c r="T41" s="150"/>
      <c r="U41" s="150"/>
      <c r="V41" s="150"/>
      <c r="W41" s="150"/>
      <c r="X41" s="150"/>
      <c r="Y41" s="144"/>
      <c r="Z41" s="144"/>
      <c r="AA41" s="144"/>
      <c r="AB41" s="144"/>
      <c r="AC41" s="144"/>
      <c r="AD41" s="144"/>
      <c r="AE41" s="144"/>
      <c r="AF41" s="144"/>
      <c r="AG41" s="144" t="s">
        <v>106</v>
      </c>
      <c r="AH41" s="144">
        <v>0</v>
      </c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x14ac:dyDescent="0.2">
      <c r="A42" s="165">
        <v>18</v>
      </c>
      <c r="B42" s="166" t="s">
        <v>162</v>
      </c>
      <c r="C42" s="177" t="s">
        <v>163</v>
      </c>
      <c r="D42" s="167" t="s">
        <v>155</v>
      </c>
      <c r="E42" s="168">
        <v>19.650559999999999</v>
      </c>
      <c r="F42" s="169">
        <v>0</v>
      </c>
      <c r="G42" s="175">
        <f>+F42*E42</f>
        <v>0</v>
      </c>
      <c r="H42" s="150">
        <v>268</v>
      </c>
      <c r="I42" s="150">
        <v>5266.3500799999993</v>
      </c>
      <c r="J42" s="150">
        <v>0</v>
      </c>
      <c r="K42" s="150">
        <v>0</v>
      </c>
      <c r="L42" s="150">
        <v>21</v>
      </c>
      <c r="M42" s="150">
        <v>6372.2835000000005</v>
      </c>
      <c r="N42" s="149">
        <v>1</v>
      </c>
      <c r="O42" s="149">
        <v>19.650559999999999</v>
      </c>
      <c r="P42" s="149">
        <v>0</v>
      </c>
      <c r="Q42" s="149">
        <v>0</v>
      </c>
      <c r="R42" s="150" t="s">
        <v>149</v>
      </c>
      <c r="S42" s="150" t="s">
        <v>102</v>
      </c>
      <c r="T42" s="150" t="s">
        <v>102</v>
      </c>
      <c r="U42" s="150">
        <v>0</v>
      </c>
      <c r="V42" s="150">
        <v>0</v>
      </c>
      <c r="W42" s="150"/>
      <c r="X42" s="150" t="s">
        <v>150</v>
      </c>
      <c r="Y42" s="144"/>
      <c r="Z42" s="144"/>
      <c r="AA42" s="144"/>
      <c r="AB42" s="144"/>
      <c r="AC42" s="144"/>
      <c r="AD42" s="144"/>
      <c r="AE42" s="144"/>
      <c r="AF42" s="144"/>
      <c r="AG42" s="144" t="s">
        <v>151</v>
      </c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x14ac:dyDescent="0.2">
      <c r="A43" s="147"/>
      <c r="B43" s="148"/>
      <c r="C43" s="180" t="s">
        <v>156</v>
      </c>
      <c r="D43" s="153"/>
      <c r="E43" s="154"/>
      <c r="F43" s="150"/>
      <c r="G43" s="150"/>
      <c r="H43" s="150"/>
      <c r="I43" s="150"/>
      <c r="J43" s="150"/>
      <c r="K43" s="150"/>
      <c r="L43" s="150"/>
      <c r="M43" s="150"/>
      <c r="N43" s="149"/>
      <c r="O43" s="149"/>
      <c r="P43" s="149"/>
      <c r="Q43" s="149"/>
      <c r="R43" s="150"/>
      <c r="S43" s="150"/>
      <c r="T43" s="150"/>
      <c r="U43" s="150"/>
      <c r="V43" s="150"/>
      <c r="W43" s="150"/>
      <c r="X43" s="150"/>
      <c r="Y43" s="144"/>
      <c r="Z43" s="144"/>
      <c r="AA43" s="144"/>
      <c r="AB43" s="144"/>
      <c r="AC43" s="144"/>
      <c r="AD43" s="144"/>
      <c r="AE43" s="144"/>
      <c r="AF43" s="144"/>
      <c r="AG43" s="144" t="s">
        <v>106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ht="22.5" x14ac:dyDescent="0.2">
      <c r="A44" s="147"/>
      <c r="B44" s="148"/>
      <c r="C44" s="181" t="s">
        <v>164</v>
      </c>
      <c r="D44" s="153"/>
      <c r="E44" s="154">
        <v>20.064</v>
      </c>
      <c r="F44" s="150"/>
      <c r="G44" s="150"/>
      <c r="H44" s="150"/>
      <c r="I44" s="150"/>
      <c r="J44" s="150"/>
      <c r="K44" s="150"/>
      <c r="L44" s="150"/>
      <c r="M44" s="150"/>
      <c r="N44" s="149"/>
      <c r="O44" s="149"/>
      <c r="P44" s="149"/>
      <c r="Q44" s="149"/>
      <c r="R44" s="150"/>
      <c r="S44" s="150"/>
      <c r="T44" s="150"/>
      <c r="U44" s="150"/>
      <c r="V44" s="150"/>
      <c r="W44" s="150"/>
      <c r="X44" s="150"/>
      <c r="Y44" s="144"/>
      <c r="Z44" s="144"/>
      <c r="AA44" s="144"/>
      <c r="AB44" s="144"/>
      <c r="AC44" s="144"/>
      <c r="AD44" s="144"/>
      <c r="AE44" s="144"/>
      <c r="AF44" s="144"/>
      <c r="AG44" s="144" t="s">
        <v>106</v>
      </c>
      <c r="AH44" s="144">
        <v>2</v>
      </c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x14ac:dyDescent="0.2">
      <c r="A45" s="147"/>
      <c r="B45" s="148"/>
      <c r="C45" s="181" t="s">
        <v>165</v>
      </c>
      <c r="D45" s="153"/>
      <c r="E45" s="154">
        <v>-7.7824</v>
      </c>
      <c r="F45" s="150"/>
      <c r="G45" s="150"/>
      <c r="H45" s="150"/>
      <c r="I45" s="150"/>
      <c r="J45" s="150"/>
      <c r="K45" s="150"/>
      <c r="L45" s="150"/>
      <c r="M45" s="150"/>
      <c r="N45" s="149"/>
      <c r="O45" s="149"/>
      <c r="P45" s="149"/>
      <c r="Q45" s="149"/>
      <c r="R45" s="150"/>
      <c r="S45" s="150"/>
      <c r="T45" s="150"/>
      <c r="U45" s="150"/>
      <c r="V45" s="150"/>
      <c r="W45" s="150"/>
      <c r="X45" s="150"/>
      <c r="Y45" s="144"/>
      <c r="Z45" s="144"/>
      <c r="AA45" s="144"/>
      <c r="AB45" s="144"/>
      <c r="AC45" s="144"/>
      <c r="AD45" s="144"/>
      <c r="AE45" s="144"/>
      <c r="AF45" s="144"/>
      <c r="AG45" s="144" t="s">
        <v>106</v>
      </c>
      <c r="AH45" s="144">
        <v>2</v>
      </c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x14ac:dyDescent="0.2">
      <c r="A46" s="147"/>
      <c r="B46" s="148"/>
      <c r="C46" s="182" t="s">
        <v>159</v>
      </c>
      <c r="D46" s="155"/>
      <c r="E46" s="156">
        <v>12.281599999999999</v>
      </c>
      <c r="F46" s="150"/>
      <c r="G46" s="150"/>
      <c r="H46" s="150"/>
      <c r="I46" s="150"/>
      <c r="J46" s="150"/>
      <c r="K46" s="150"/>
      <c r="L46" s="150"/>
      <c r="M46" s="150"/>
      <c r="N46" s="149"/>
      <c r="O46" s="149"/>
      <c r="P46" s="149"/>
      <c r="Q46" s="149"/>
      <c r="R46" s="150"/>
      <c r="S46" s="150"/>
      <c r="T46" s="150"/>
      <c r="U46" s="150"/>
      <c r="V46" s="150"/>
      <c r="W46" s="150"/>
      <c r="X46" s="150"/>
      <c r="Y46" s="144"/>
      <c r="Z46" s="144"/>
      <c r="AA46" s="144"/>
      <c r="AB46" s="144"/>
      <c r="AC46" s="144"/>
      <c r="AD46" s="144"/>
      <c r="AE46" s="144"/>
      <c r="AF46" s="144"/>
      <c r="AG46" s="144" t="s">
        <v>106</v>
      </c>
      <c r="AH46" s="144">
        <v>3</v>
      </c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x14ac:dyDescent="0.2">
      <c r="A47" s="147"/>
      <c r="B47" s="148"/>
      <c r="C47" s="180" t="s">
        <v>160</v>
      </c>
      <c r="D47" s="153"/>
      <c r="E47" s="154"/>
      <c r="F47" s="150"/>
      <c r="G47" s="150"/>
      <c r="H47" s="150"/>
      <c r="I47" s="150"/>
      <c r="J47" s="150"/>
      <c r="K47" s="150"/>
      <c r="L47" s="150"/>
      <c r="M47" s="150"/>
      <c r="N47" s="149"/>
      <c r="O47" s="149"/>
      <c r="P47" s="149"/>
      <c r="Q47" s="149"/>
      <c r="R47" s="150"/>
      <c r="S47" s="150"/>
      <c r="T47" s="150"/>
      <c r="U47" s="150"/>
      <c r="V47" s="150"/>
      <c r="W47" s="150"/>
      <c r="X47" s="150"/>
      <c r="Y47" s="144"/>
      <c r="Z47" s="144"/>
      <c r="AA47" s="144"/>
      <c r="AB47" s="144"/>
      <c r="AC47" s="144"/>
      <c r="AD47" s="144"/>
      <c r="AE47" s="144"/>
      <c r="AF47" s="144"/>
      <c r="AG47" s="144" t="s">
        <v>106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x14ac:dyDescent="0.2">
      <c r="A48" s="147"/>
      <c r="B48" s="148"/>
      <c r="C48" s="178" t="s">
        <v>166</v>
      </c>
      <c r="D48" s="151"/>
      <c r="E48" s="152">
        <v>19.650559999999999</v>
      </c>
      <c r="F48" s="150"/>
      <c r="G48" s="150"/>
      <c r="H48" s="150"/>
      <c r="I48" s="150"/>
      <c r="J48" s="150"/>
      <c r="K48" s="150"/>
      <c r="L48" s="150"/>
      <c r="M48" s="150"/>
      <c r="N48" s="149"/>
      <c r="O48" s="149"/>
      <c r="P48" s="149"/>
      <c r="Q48" s="149"/>
      <c r="R48" s="150"/>
      <c r="S48" s="150"/>
      <c r="T48" s="150"/>
      <c r="U48" s="150"/>
      <c r="V48" s="150"/>
      <c r="W48" s="150"/>
      <c r="X48" s="150"/>
      <c r="Y48" s="144"/>
      <c r="Z48" s="144"/>
      <c r="AA48" s="144"/>
      <c r="AB48" s="144"/>
      <c r="AC48" s="144"/>
      <c r="AD48" s="144"/>
      <c r="AE48" s="144"/>
      <c r="AF48" s="144"/>
      <c r="AG48" s="144" t="s">
        <v>106</v>
      </c>
      <c r="AH48" s="144">
        <v>0</v>
      </c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x14ac:dyDescent="0.2">
      <c r="A49" s="159" t="s">
        <v>97</v>
      </c>
      <c r="B49" s="160" t="s">
        <v>55</v>
      </c>
      <c r="C49" s="176" t="s">
        <v>56</v>
      </c>
      <c r="D49" s="161"/>
      <c r="E49" s="162"/>
      <c r="F49" s="163"/>
      <c r="G49" s="164">
        <f>SUM(G50:G54)</f>
        <v>0</v>
      </c>
      <c r="H49" s="158"/>
      <c r="I49" s="158">
        <v>2045.14</v>
      </c>
      <c r="J49" s="158"/>
      <c r="K49" s="158">
        <v>5493.2</v>
      </c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AG49" t="s">
        <v>98</v>
      </c>
    </row>
    <row r="50" spans="1:60" x14ac:dyDescent="0.2">
      <c r="A50" s="165">
        <v>19</v>
      </c>
      <c r="B50" s="166" t="s">
        <v>167</v>
      </c>
      <c r="C50" s="177" t="s">
        <v>168</v>
      </c>
      <c r="D50" s="167" t="s">
        <v>136</v>
      </c>
      <c r="E50" s="168">
        <v>25.8</v>
      </c>
      <c r="F50" s="169">
        <v>0</v>
      </c>
      <c r="G50" s="175">
        <f>+F50*E50</f>
        <v>0</v>
      </c>
      <c r="H50" s="150">
        <v>0</v>
      </c>
      <c r="I50" s="150">
        <v>0</v>
      </c>
      <c r="J50" s="150">
        <v>96.9</v>
      </c>
      <c r="K50" s="150">
        <v>2500.0200000000004</v>
      </c>
      <c r="L50" s="150">
        <v>21</v>
      </c>
      <c r="M50" s="150">
        <v>3025.0241999999998</v>
      </c>
      <c r="N50" s="149">
        <v>0</v>
      </c>
      <c r="O50" s="149">
        <v>0</v>
      </c>
      <c r="P50" s="149">
        <v>0</v>
      </c>
      <c r="Q50" s="149">
        <v>0</v>
      </c>
      <c r="R50" s="150"/>
      <c r="S50" s="150" t="s">
        <v>102</v>
      </c>
      <c r="T50" s="150" t="s">
        <v>102</v>
      </c>
      <c r="U50" s="150">
        <v>0.15</v>
      </c>
      <c r="V50" s="150">
        <v>3.87</v>
      </c>
      <c r="W50" s="150"/>
      <c r="X50" s="150" t="s">
        <v>103</v>
      </c>
      <c r="Y50" s="144"/>
      <c r="Z50" s="144"/>
      <c r="AA50" s="144"/>
      <c r="AB50" s="144"/>
      <c r="AC50" s="144"/>
      <c r="AD50" s="144"/>
      <c r="AE50" s="144"/>
      <c r="AF50" s="144"/>
      <c r="AG50" s="144" t="s">
        <v>119</v>
      </c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x14ac:dyDescent="0.2">
      <c r="A51" s="147"/>
      <c r="B51" s="148"/>
      <c r="C51" s="178" t="s">
        <v>169</v>
      </c>
      <c r="D51" s="151"/>
      <c r="E51" s="152">
        <v>25.8</v>
      </c>
      <c r="F51" s="150"/>
      <c r="G51" s="150"/>
      <c r="H51" s="150"/>
      <c r="I51" s="150"/>
      <c r="J51" s="150"/>
      <c r="K51" s="150"/>
      <c r="L51" s="150"/>
      <c r="M51" s="150"/>
      <c r="N51" s="149"/>
      <c r="O51" s="149"/>
      <c r="P51" s="149"/>
      <c r="Q51" s="149"/>
      <c r="R51" s="150"/>
      <c r="S51" s="150"/>
      <c r="T51" s="150"/>
      <c r="U51" s="150"/>
      <c r="V51" s="150"/>
      <c r="W51" s="150"/>
      <c r="X51" s="150"/>
      <c r="Y51" s="144"/>
      <c r="Z51" s="144"/>
      <c r="AA51" s="144"/>
      <c r="AB51" s="144"/>
      <c r="AC51" s="144"/>
      <c r="AD51" s="144"/>
      <c r="AE51" s="144"/>
      <c r="AF51" s="144"/>
      <c r="AG51" s="144" t="s">
        <v>106</v>
      </c>
      <c r="AH51" s="144">
        <v>0</v>
      </c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x14ac:dyDescent="0.2">
      <c r="A52" s="165">
        <v>20</v>
      </c>
      <c r="B52" s="166" t="s">
        <v>170</v>
      </c>
      <c r="C52" s="177" t="s">
        <v>171</v>
      </c>
      <c r="D52" s="167" t="s">
        <v>101</v>
      </c>
      <c r="E52" s="168">
        <v>1.29</v>
      </c>
      <c r="F52" s="169">
        <v>0</v>
      </c>
      <c r="G52" s="175">
        <f>+F52*E52</f>
        <v>0</v>
      </c>
      <c r="H52" s="150">
        <v>712.33</v>
      </c>
      <c r="I52" s="150">
        <v>918.90570000000002</v>
      </c>
      <c r="J52" s="150">
        <v>506.67</v>
      </c>
      <c r="K52" s="150">
        <v>653.60430000000008</v>
      </c>
      <c r="L52" s="150">
        <v>21</v>
      </c>
      <c r="M52" s="150">
        <v>1902.7370999999998</v>
      </c>
      <c r="N52" s="149">
        <v>1.9397</v>
      </c>
      <c r="O52" s="149">
        <v>2.5022130000000002</v>
      </c>
      <c r="P52" s="149">
        <v>0</v>
      </c>
      <c r="Q52" s="149">
        <v>0</v>
      </c>
      <c r="R52" s="150"/>
      <c r="S52" s="150" t="s">
        <v>102</v>
      </c>
      <c r="T52" s="150" t="s">
        <v>102</v>
      </c>
      <c r="U52" s="150">
        <v>0.96499999999999997</v>
      </c>
      <c r="V52" s="150">
        <v>1.24485</v>
      </c>
      <c r="W52" s="150"/>
      <c r="X52" s="150" t="s">
        <v>103</v>
      </c>
      <c r="Y52" s="144"/>
      <c r="Z52" s="144"/>
      <c r="AA52" s="144"/>
      <c r="AB52" s="144"/>
      <c r="AC52" s="144"/>
      <c r="AD52" s="144"/>
      <c r="AE52" s="144"/>
      <c r="AF52" s="144"/>
      <c r="AG52" s="144" t="s">
        <v>119</v>
      </c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ht="22.5" x14ac:dyDescent="0.2">
      <c r="A53" s="147"/>
      <c r="B53" s="148"/>
      <c r="C53" s="178" t="s">
        <v>172</v>
      </c>
      <c r="D53" s="151"/>
      <c r="E53" s="152">
        <v>1.29</v>
      </c>
      <c r="F53" s="150"/>
      <c r="G53" s="150"/>
      <c r="H53" s="150"/>
      <c r="I53" s="150"/>
      <c r="J53" s="150"/>
      <c r="K53" s="150"/>
      <c r="L53" s="150"/>
      <c r="M53" s="150"/>
      <c r="N53" s="149"/>
      <c r="O53" s="149"/>
      <c r="P53" s="149"/>
      <c r="Q53" s="149"/>
      <c r="R53" s="150"/>
      <c r="S53" s="150"/>
      <c r="T53" s="150"/>
      <c r="U53" s="150"/>
      <c r="V53" s="150"/>
      <c r="W53" s="150"/>
      <c r="X53" s="150"/>
      <c r="Y53" s="144"/>
      <c r="Z53" s="144"/>
      <c r="AA53" s="144"/>
      <c r="AB53" s="144"/>
      <c r="AC53" s="144"/>
      <c r="AD53" s="144"/>
      <c r="AE53" s="144"/>
      <c r="AF53" s="144"/>
      <c r="AG53" s="144" t="s">
        <v>106</v>
      </c>
      <c r="AH53" s="144">
        <v>0</v>
      </c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x14ac:dyDescent="0.2">
      <c r="A54" s="165">
        <v>21</v>
      </c>
      <c r="B54" s="166" t="s">
        <v>173</v>
      </c>
      <c r="C54" s="177" t="s">
        <v>174</v>
      </c>
      <c r="D54" s="167" t="s">
        <v>136</v>
      </c>
      <c r="E54" s="168">
        <v>30.670860000000001</v>
      </c>
      <c r="F54" s="169">
        <v>0</v>
      </c>
      <c r="G54" s="175">
        <f>+F54*E54</f>
        <v>0</v>
      </c>
      <c r="H54" s="150">
        <v>36.72</v>
      </c>
      <c r="I54" s="150">
        <v>1126.2339792</v>
      </c>
      <c r="J54" s="150">
        <v>76.28</v>
      </c>
      <c r="K54" s="150">
        <v>2339.5732008</v>
      </c>
      <c r="L54" s="150">
        <v>21</v>
      </c>
      <c r="M54" s="150">
        <v>4193.6300999999994</v>
      </c>
      <c r="N54" s="149">
        <v>5.0000000000000001E-4</v>
      </c>
      <c r="O54" s="149">
        <v>1.5335430000000001E-2</v>
      </c>
      <c r="P54" s="149">
        <v>0</v>
      </c>
      <c r="Q54" s="149">
        <v>0</v>
      </c>
      <c r="R54" s="150"/>
      <c r="S54" s="150" t="s">
        <v>102</v>
      </c>
      <c r="T54" s="150" t="s">
        <v>102</v>
      </c>
      <c r="U54" s="150">
        <v>9.4E-2</v>
      </c>
      <c r="V54" s="150">
        <v>2.8830608400000002</v>
      </c>
      <c r="W54" s="150"/>
      <c r="X54" s="150" t="s">
        <v>103</v>
      </c>
      <c r="Y54" s="144"/>
      <c r="Z54" s="144"/>
      <c r="AA54" s="144"/>
      <c r="AB54" s="144"/>
      <c r="AC54" s="144"/>
      <c r="AD54" s="144"/>
      <c r="AE54" s="144"/>
      <c r="AF54" s="144"/>
      <c r="AG54" s="144" t="s">
        <v>104</v>
      </c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x14ac:dyDescent="0.2">
      <c r="A55" s="147"/>
      <c r="B55" s="148"/>
      <c r="C55" s="178" t="s">
        <v>175</v>
      </c>
      <c r="D55" s="151"/>
      <c r="E55" s="152">
        <v>30.670860000000001</v>
      </c>
      <c r="F55" s="150"/>
      <c r="G55" s="150"/>
      <c r="H55" s="150"/>
      <c r="I55" s="150"/>
      <c r="J55" s="150"/>
      <c r="K55" s="150"/>
      <c r="L55" s="150"/>
      <c r="M55" s="150"/>
      <c r="N55" s="149"/>
      <c r="O55" s="149"/>
      <c r="P55" s="149"/>
      <c r="Q55" s="149"/>
      <c r="R55" s="150"/>
      <c r="S55" s="150"/>
      <c r="T55" s="150"/>
      <c r="U55" s="150"/>
      <c r="V55" s="150"/>
      <c r="W55" s="150"/>
      <c r="X55" s="150"/>
      <c r="Y55" s="144"/>
      <c r="Z55" s="144"/>
      <c r="AA55" s="144"/>
      <c r="AB55" s="144"/>
      <c r="AC55" s="144"/>
      <c r="AD55" s="144"/>
      <c r="AE55" s="144"/>
      <c r="AF55" s="144"/>
      <c r="AG55" s="144" t="s">
        <v>106</v>
      </c>
      <c r="AH55" s="144">
        <v>0</v>
      </c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x14ac:dyDescent="0.2">
      <c r="A56" s="159" t="s">
        <v>97</v>
      </c>
      <c r="B56" s="160" t="s">
        <v>57</v>
      </c>
      <c r="C56" s="176" t="s">
        <v>58</v>
      </c>
      <c r="D56" s="161"/>
      <c r="E56" s="162"/>
      <c r="F56" s="163"/>
      <c r="G56" s="164">
        <f>SUM(G57:G67)</f>
        <v>0</v>
      </c>
      <c r="H56" s="158"/>
      <c r="I56" s="158">
        <v>20028.48</v>
      </c>
      <c r="J56" s="158"/>
      <c r="K56" s="158">
        <v>20112.75</v>
      </c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AG56" t="s">
        <v>98</v>
      </c>
    </row>
    <row r="57" spans="1:60" x14ac:dyDescent="0.2">
      <c r="A57" s="170">
        <v>22</v>
      </c>
      <c r="B57" s="171" t="s">
        <v>176</v>
      </c>
      <c r="C57" s="179" t="s">
        <v>177</v>
      </c>
      <c r="D57" s="172" t="s">
        <v>136</v>
      </c>
      <c r="E57" s="173">
        <v>27.8826</v>
      </c>
      <c r="F57" s="174">
        <v>0</v>
      </c>
      <c r="G57" s="175">
        <f>+F57*E57</f>
        <v>0</v>
      </c>
      <c r="H57" s="150">
        <v>248.96</v>
      </c>
      <c r="I57" s="150">
        <v>6941.6520959999998</v>
      </c>
      <c r="J57" s="150">
        <v>33.04</v>
      </c>
      <c r="K57" s="150">
        <v>921.24110399999995</v>
      </c>
      <c r="L57" s="150">
        <v>21</v>
      </c>
      <c r="M57" s="150">
        <v>9514.0969000000005</v>
      </c>
      <c r="N57" s="149">
        <v>0.55125000000000002</v>
      </c>
      <c r="O57" s="149">
        <v>15.37028325</v>
      </c>
      <c r="P57" s="149">
        <v>0</v>
      </c>
      <c r="Q57" s="149">
        <v>0</v>
      </c>
      <c r="R57" s="150"/>
      <c r="S57" s="150" t="s">
        <v>102</v>
      </c>
      <c r="T57" s="150" t="s">
        <v>102</v>
      </c>
      <c r="U57" s="150">
        <v>2.7E-2</v>
      </c>
      <c r="V57" s="150">
        <v>0.7528302</v>
      </c>
      <c r="W57" s="150"/>
      <c r="X57" s="150" t="s">
        <v>103</v>
      </c>
      <c r="Y57" s="144"/>
      <c r="Z57" s="144"/>
      <c r="AA57" s="144"/>
      <c r="AB57" s="144"/>
      <c r="AC57" s="144"/>
      <c r="AD57" s="144"/>
      <c r="AE57" s="144"/>
      <c r="AF57" s="144"/>
      <c r="AG57" s="144" t="s">
        <v>104</v>
      </c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x14ac:dyDescent="0.2">
      <c r="A58" s="165">
        <v>23</v>
      </c>
      <c r="B58" s="166" t="s">
        <v>178</v>
      </c>
      <c r="C58" s="177" t="s">
        <v>179</v>
      </c>
      <c r="D58" s="167" t="s">
        <v>136</v>
      </c>
      <c r="E58" s="168">
        <v>27.8826</v>
      </c>
      <c r="F58" s="169">
        <v>0</v>
      </c>
      <c r="G58" s="175">
        <f>+F58*E58</f>
        <v>0</v>
      </c>
      <c r="H58" s="150">
        <v>31.81</v>
      </c>
      <c r="I58" s="150">
        <v>886.94550599999991</v>
      </c>
      <c r="J58" s="150">
        <v>231.19</v>
      </c>
      <c r="K58" s="150">
        <v>6446.1782940000003</v>
      </c>
      <c r="L58" s="150">
        <v>21</v>
      </c>
      <c r="M58" s="150">
        <v>8873.0751999999993</v>
      </c>
      <c r="N58" s="149">
        <v>5.5449999999999999E-2</v>
      </c>
      <c r="O58" s="149">
        <v>1.54609017</v>
      </c>
      <c r="P58" s="149">
        <v>0</v>
      </c>
      <c r="Q58" s="149">
        <v>0</v>
      </c>
      <c r="R58" s="150"/>
      <c r="S58" s="150" t="s">
        <v>102</v>
      </c>
      <c r="T58" s="150" t="s">
        <v>102</v>
      </c>
      <c r="U58" s="150">
        <v>0.442</v>
      </c>
      <c r="V58" s="150">
        <v>12.324109200000001</v>
      </c>
      <c r="W58" s="150"/>
      <c r="X58" s="150" t="s">
        <v>103</v>
      </c>
      <c r="Y58" s="144"/>
      <c r="Z58" s="144"/>
      <c r="AA58" s="144"/>
      <c r="AB58" s="144"/>
      <c r="AC58" s="144"/>
      <c r="AD58" s="144"/>
      <c r="AE58" s="144"/>
      <c r="AF58" s="144"/>
      <c r="AG58" s="144" t="s">
        <v>104</v>
      </c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x14ac:dyDescent="0.2">
      <c r="A59" s="147"/>
      <c r="B59" s="148"/>
      <c r="C59" s="178" t="s">
        <v>180</v>
      </c>
      <c r="D59" s="151"/>
      <c r="E59" s="152">
        <v>47.140999999999998</v>
      </c>
      <c r="F59" s="150"/>
      <c r="G59" s="150"/>
      <c r="H59" s="150"/>
      <c r="I59" s="150"/>
      <c r="J59" s="150"/>
      <c r="K59" s="150"/>
      <c r="L59" s="150"/>
      <c r="M59" s="150"/>
      <c r="N59" s="149"/>
      <c r="O59" s="149"/>
      <c r="P59" s="149"/>
      <c r="Q59" s="149"/>
      <c r="R59" s="150"/>
      <c r="S59" s="150"/>
      <c r="T59" s="150"/>
      <c r="U59" s="150"/>
      <c r="V59" s="150"/>
      <c r="W59" s="150"/>
      <c r="X59" s="150"/>
      <c r="Y59" s="144"/>
      <c r="Z59" s="144"/>
      <c r="AA59" s="144"/>
      <c r="AB59" s="144"/>
      <c r="AC59" s="144"/>
      <c r="AD59" s="144"/>
      <c r="AE59" s="144"/>
      <c r="AF59" s="144"/>
      <c r="AG59" s="144" t="s">
        <v>106</v>
      </c>
      <c r="AH59" s="144">
        <v>0</v>
      </c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x14ac:dyDescent="0.2">
      <c r="A60" s="147"/>
      <c r="B60" s="148"/>
      <c r="C60" s="178" t="s">
        <v>181</v>
      </c>
      <c r="D60" s="151"/>
      <c r="E60" s="152">
        <v>-19.258400000000002</v>
      </c>
      <c r="F60" s="150"/>
      <c r="G60" s="150"/>
      <c r="H60" s="150"/>
      <c r="I60" s="150"/>
      <c r="J60" s="150"/>
      <c r="K60" s="150"/>
      <c r="L60" s="150"/>
      <c r="M60" s="150"/>
      <c r="N60" s="149"/>
      <c r="O60" s="149"/>
      <c r="P60" s="149"/>
      <c r="Q60" s="149"/>
      <c r="R60" s="150"/>
      <c r="S60" s="150"/>
      <c r="T60" s="150"/>
      <c r="U60" s="150"/>
      <c r="V60" s="150"/>
      <c r="W60" s="150"/>
      <c r="X60" s="150"/>
      <c r="Y60" s="144"/>
      <c r="Z60" s="144"/>
      <c r="AA60" s="144"/>
      <c r="AB60" s="144"/>
      <c r="AC60" s="144"/>
      <c r="AD60" s="144"/>
      <c r="AE60" s="144"/>
      <c r="AF60" s="144"/>
      <c r="AG60" s="144" t="s">
        <v>106</v>
      </c>
      <c r="AH60" s="144">
        <v>0</v>
      </c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x14ac:dyDescent="0.2">
      <c r="A61" s="165">
        <v>24</v>
      </c>
      <c r="B61" s="166" t="s">
        <v>182</v>
      </c>
      <c r="C61" s="177" t="s">
        <v>183</v>
      </c>
      <c r="D61" s="167" t="s">
        <v>136</v>
      </c>
      <c r="E61" s="168">
        <v>4.056</v>
      </c>
      <c r="F61" s="169">
        <v>0</v>
      </c>
      <c r="G61" s="175">
        <f>+F61*E61</f>
        <v>0</v>
      </c>
      <c r="H61" s="150">
        <v>42.41</v>
      </c>
      <c r="I61" s="150">
        <v>172.01496</v>
      </c>
      <c r="J61" s="150">
        <v>261.08999999999997</v>
      </c>
      <c r="K61" s="150">
        <v>1058.9810399999999</v>
      </c>
      <c r="L61" s="150">
        <v>21</v>
      </c>
      <c r="M61" s="150">
        <v>1489.51</v>
      </c>
      <c r="N61" s="149">
        <v>7.3899999999999993E-2</v>
      </c>
      <c r="O61" s="149">
        <v>0.29973839999999996</v>
      </c>
      <c r="P61" s="149">
        <v>0</v>
      </c>
      <c r="Q61" s="149">
        <v>0</v>
      </c>
      <c r="R61" s="150"/>
      <c r="S61" s="150" t="s">
        <v>102</v>
      </c>
      <c r="T61" s="150" t="s">
        <v>102</v>
      </c>
      <c r="U61" s="150">
        <v>0.502</v>
      </c>
      <c r="V61" s="150">
        <v>2.0361120000000001</v>
      </c>
      <c r="W61" s="150"/>
      <c r="X61" s="150" t="s">
        <v>103</v>
      </c>
      <c r="Y61" s="144"/>
      <c r="Z61" s="144"/>
      <c r="AA61" s="144"/>
      <c r="AB61" s="144"/>
      <c r="AC61" s="144"/>
      <c r="AD61" s="144"/>
      <c r="AE61" s="144"/>
      <c r="AF61" s="144"/>
      <c r="AG61" s="144" t="s">
        <v>104</v>
      </c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x14ac:dyDescent="0.2">
      <c r="A62" s="147"/>
      <c r="B62" s="148"/>
      <c r="C62" s="178" t="s">
        <v>184</v>
      </c>
      <c r="D62" s="151"/>
      <c r="E62" s="152">
        <v>4.056</v>
      </c>
      <c r="F62" s="150"/>
      <c r="G62" s="150"/>
      <c r="H62" s="150"/>
      <c r="I62" s="150"/>
      <c r="J62" s="150"/>
      <c r="K62" s="150"/>
      <c r="L62" s="150"/>
      <c r="M62" s="150"/>
      <c r="N62" s="149"/>
      <c r="O62" s="149"/>
      <c r="P62" s="149"/>
      <c r="Q62" s="149"/>
      <c r="R62" s="150"/>
      <c r="S62" s="150"/>
      <c r="T62" s="150"/>
      <c r="U62" s="150"/>
      <c r="V62" s="150"/>
      <c r="W62" s="150"/>
      <c r="X62" s="150"/>
      <c r="Y62" s="144"/>
      <c r="Z62" s="144"/>
      <c r="AA62" s="144"/>
      <c r="AB62" s="144"/>
      <c r="AC62" s="144"/>
      <c r="AD62" s="144"/>
      <c r="AE62" s="144"/>
      <c r="AF62" s="144"/>
      <c r="AG62" s="144" t="s">
        <v>106</v>
      </c>
      <c r="AH62" s="144">
        <v>0</v>
      </c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x14ac:dyDescent="0.2">
      <c r="A63" s="165">
        <v>25</v>
      </c>
      <c r="B63" s="166" t="s">
        <v>185</v>
      </c>
      <c r="C63" s="177" t="s">
        <v>186</v>
      </c>
      <c r="D63" s="167" t="s">
        <v>136</v>
      </c>
      <c r="E63" s="168">
        <v>29.276730000000001</v>
      </c>
      <c r="F63" s="169">
        <v>0</v>
      </c>
      <c r="G63" s="175">
        <f>+F63*E63</f>
        <v>0</v>
      </c>
      <c r="H63" s="150">
        <v>336.5</v>
      </c>
      <c r="I63" s="150">
        <v>9851.6196450000007</v>
      </c>
      <c r="J63" s="150">
        <v>0</v>
      </c>
      <c r="K63" s="150">
        <v>0</v>
      </c>
      <c r="L63" s="150">
        <v>21</v>
      </c>
      <c r="M63" s="150">
        <v>11920.460200000001</v>
      </c>
      <c r="N63" s="149">
        <v>0.129</v>
      </c>
      <c r="O63" s="149">
        <v>3.77669817</v>
      </c>
      <c r="P63" s="149">
        <v>0</v>
      </c>
      <c r="Q63" s="149">
        <v>0</v>
      </c>
      <c r="R63" s="150" t="s">
        <v>149</v>
      </c>
      <c r="S63" s="150" t="s">
        <v>102</v>
      </c>
      <c r="T63" s="150" t="s">
        <v>102</v>
      </c>
      <c r="U63" s="150">
        <v>0</v>
      </c>
      <c r="V63" s="150">
        <v>0</v>
      </c>
      <c r="W63" s="150"/>
      <c r="X63" s="150" t="s">
        <v>150</v>
      </c>
      <c r="Y63" s="144"/>
      <c r="Z63" s="144"/>
      <c r="AA63" s="144"/>
      <c r="AB63" s="144"/>
      <c r="AC63" s="144"/>
      <c r="AD63" s="144"/>
      <c r="AE63" s="144"/>
      <c r="AF63" s="144"/>
      <c r="AG63" s="144" t="s">
        <v>151</v>
      </c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x14ac:dyDescent="0.2">
      <c r="A64" s="147"/>
      <c r="B64" s="148"/>
      <c r="C64" s="178" t="s">
        <v>187</v>
      </c>
      <c r="D64" s="151"/>
      <c r="E64" s="152">
        <v>29.276730000000001</v>
      </c>
      <c r="F64" s="150"/>
      <c r="G64" s="150"/>
      <c r="H64" s="150"/>
      <c r="I64" s="150"/>
      <c r="J64" s="150"/>
      <c r="K64" s="150"/>
      <c r="L64" s="150"/>
      <c r="M64" s="150"/>
      <c r="N64" s="149"/>
      <c r="O64" s="149"/>
      <c r="P64" s="149"/>
      <c r="Q64" s="149"/>
      <c r="R64" s="150"/>
      <c r="S64" s="150"/>
      <c r="T64" s="150"/>
      <c r="U64" s="150"/>
      <c r="V64" s="150"/>
      <c r="W64" s="150"/>
      <c r="X64" s="150"/>
      <c r="Y64" s="144"/>
      <c r="Z64" s="144"/>
      <c r="AA64" s="144"/>
      <c r="AB64" s="144"/>
      <c r="AC64" s="144"/>
      <c r="AD64" s="144"/>
      <c r="AE64" s="144"/>
      <c r="AF64" s="144"/>
      <c r="AG64" s="144" t="s">
        <v>106</v>
      </c>
      <c r="AH64" s="144">
        <v>0</v>
      </c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ht="22.5" x14ac:dyDescent="0.2">
      <c r="A65" s="165">
        <v>26</v>
      </c>
      <c r="B65" s="166" t="s">
        <v>188</v>
      </c>
      <c r="C65" s="177" t="s">
        <v>189</v>
      </c>
      <c r="D65" s="167" t="s">
        <v>136</v>
      </c>
      <c r="E65" s="168">
        <v>4.2587999999999999</v>
      </c>
      <c r="F65" s="169">
        <v>0</v>
      </c>
      <c r="G65" s="175">
        <f>+F65*E65</f>
        <v>0</v>
      </c>
      <c r="H65" s="150">
        <v>511</v>
      </c>
      <c r="I65" s="150">
        <v>2176.2467999999999</v>
      </c>
      <c r="J65" s="150">
        <v>0</v>
      </c>
      <c r="K65" s="150">
        <v>0</v>
      </c>
      <c r="L65" s="150">
        <v>21</v>
      </c>
      <c r="M65" s="150">
        <v>2633.2624999999998</v>
      </c>
      <c r="N65" s="149">
        <v>0.13150000000000001</v>
      </c>
      <c r="O65" s="149">
        <v>0.56003219999999998</v>
      </c>
      <c r="P65" s="149">
        <v>0</v>
      </c>
      <c r="Q65" s="149">
        <v>0</v>
      </c>
      <c r="R65" s="150" t="s">
        <v>149</v>
      </c>
      <c r="S65" s="150" t="s">
        <v>102</v>
      </c>
      <c r="T65" s="150" t="s">
        <v>102</v>
      </c>
      <c r="U65" s="150">
        <v>0</v>
      </c>
      <c r="V65" s="150">
        <v>0</v>
      </c>
      <c r="W65" s="150"/>
      <c r="X65" s="150" t="s">
        <v>150</v>
      </c>
      <c r="Y65" s="144"/>
      <c r="Z65" s="144"/>
      <c r="AA65" s="144"/>
      <c r="AB65" s="144"/>
      <c r="AC65" s="144"/>
      <c r="AD65" s="144"/>
      <c r="AE65" s="144"/>
      <c r="AF65" s="144"/>
      <c r="AG65" s="144" t="s">
        <v>151</v>
      </c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x14ac:dyDescent="0.2">
      <c r="A66" s="147"/>
      <c r="B66" s="148"/>
      <c r="C66" s="178" t="s">
        <v>190</v>
      </c>
      <c r="D66" s="151"/>
      <c r="E66" s="152">
        <v>4.2587999999999999</v>
      </c>
      <c r="F66" s="150"/>
      <c r="G66" s="150"/>
      <c r="H66" s="150"/>
      <c r="I66" s="150"/>
      <c r="J66" s="150"/>
      <c r="K66" s="150"/>
      <c r="L66" s="150"/>
      <c r="M66" s="150"/>
      <c r="N66" s="149"/>
      <c r="O66" s="149"/>
      <c r="P66" s="149"/>
      <c r="Q66" s="149"/>
      <c r="R66" s="150"/>
      <c r="S66" s="150"/>
      <c r="T66" s="150"/>
      <c r="U66" s="150"/>
      <c r="V66" s="150"/>
      <c r="W66" s="150"/>
      <c r="X66" s="150"/>
      <c r="Y66" s="144"/>
      <c r="Z66" s="144"/>
      <c r="AA66" s="144"/>
      <c r="AB66" s="144"/>
      <c r="AC66" s="144"/>
      <c r="AD66" s="144"/>
      <c r="AE66" s="144"/>
      <c r="AF66" s="144"/>
      <c r="AG66" s="144" t="s">
        <v>106</v>
      </c>
      <c r="AH66" s="144">
        <v>0</v>
      </c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x14ac:dyDescent="0.2">
      <c r="A67" s="165">
        <v>27</v>
      </c>
      <c r="B67" s="166" t="s">
        <v>191</v>
      </c>
      <c r="C67" s="177" t="s">
        <v>192</v>
      </c>
      <c r="D67" s="167" t="s">
        <v>136</v>
      </c>
      <c r="E67" s="168">
        <v>5.07</v>
      </c>
      <c r="F67" s="169">
        <v>0</v>
      </c>
      <c r="G67" s="175">
        <f>+F67*E67</f>
        <v>0</v>
      </c>
      <c r="H67" s="150">
        <v>0</v>
      </c>
      <c r="I67" s="150">
        <v>0</v>
      </c>
      <c r="J67" s="150">
        <v>2305</v>
      </c>
      <c r="K67" s="150">
        <v>11686.35</v>
      </c>
      <c r="L67" s="150">
        <v>21</v>
      </c>
      <c r="M67" s="150">
        <v>14140.4835</v>
      </c>
      <c r="N67" s="149">
        <v>0.65983000000000003</v>
      </c>
      <c r="O67" s="149">
        <v>3.3453381000000002</v>
      </c>
      <c r="P67" s="149">
        <v>0.88</v>
      </c>
      <c r="Q67" s="149">
        <v>4.4616000000000007</v>
      </c>
      <c r="R67" s="150"/>
      <c r="S67" s="150" t="s">
        <v>102</v>
      </c>
      <c r="T67" s="150" t="s">
        <v>102</v>
      </c>
      <c r="U67" s="150">
        <v>0</v>
      </c>
      <c r="V67" s="150">
        <v>0</v>
      </c>
      <c r="W67" s="150"/>
      <c r="X67" s="150" t="s">
        <v>193</v>
      </c>
      <c r="Y67" s="144"/>
      <c r="Z67" s="144"/>
      <c r="AA67" s="144"/>
      <c r="AB67" s="144"/>
      <c r="AC67" s="144"/>
      <c r="AD67" s="144"/>
      <c r="AE67" s="144"/>
      <c r="AF67" s="144"/>
      <c r="AG67" s="144" t="s">
        <v>194</v>
      </c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x14ac:dyDescent="0.2">
      <c r="A68" s="147"/>
      <c r="B68" s="148"/>
      <c r="C68" s="178" t="s">
        <v>195</v>
      </c>
      <c r="D68" s="151"/>
      <c r="E68" s="152">
        <v>5.07</v>
      </c>
      <c r="F68" s="150"/>
      <c r="G68" s="150"/>
      <c r="H68" s="150"/>
      <c r="I68" s="150"/>
      <c r="J68" s="150"/>
      <c r="K68" s="150"/>
      <c r="L68" s="150"/>
      <c r="M68" s="150"/>
      <c r="N68" s="149"/>
      <c r="O68" s="149"/>
      <c r="P68" s="149"/>
      <c r="Q68" s="149"/>
      <c r="R68" s="150"/>
      <c r="S68" s="150"/>
      <c r="T68" s="150"/>
      <c r="U68" s="150"/>
      <c r="V68" s="150"/>
      <c r="W68" s="150"/>
      <c r="X68" s="150"/>
      <c r="Y68" s="144"/>
      <c r="Z68" s="144"/>
      <c r="AA68" s="144"/>
      <c r="AB68" s="144"/>
      <c r="AC68" s="144"/>
      <c r="AD68" s="144"/>
      <c r="AE68" s="144"/>
      <c r="AF68" s="144"/>
      <c r="AG68" s="144" t="s">
        <v>106</v>
      </c>
      <c r="AH68" s="144">
        <v>0</v>
      </c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x14ac:dyDescent="0.2">
      <c r="A69" s="159" t="s">
        <v>97</v>
      </c>
      <c r="B69" s="160" t="s">
        <v>59</v>
      </c>
      <c r="C69" s="176" t="s">
        <v>60</v>
      </c>
      <c r="D69" s="161"/>
      <c r="E69" s="162"/>
      <c r="F69" s="163"/>
      <c r="G69" s="164">
        <f>SUM(G70:G81)</f>
        <v>0</v>
      </c>
      <c r="H69" s="158"/>
      <c r="I69" s="158">
        <v>24701.02</v>
      </c>
      <c r="J69" s="158"/>
      <c r="K69" s="158">
        <v>25874.560000000001</v>
      </c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AG69" t="s">
        <v>98</v>
      </c>
    </row>
    <row r="70" spans="1:60" x14ac:dyDescent="0.2">
      <c r="A70" s="165">
        <v>28</v>
      </c>
      <c r="B70" s="166" t="s">
        <v>196</v>
      </c>
      <c r="C70" s="177" t="s">
        <v>197</v>
      </c>
      <c r="D70" s="167" t="s">
        <v>198</v>
      </c>
      <c r="E70" s="168">
        <v>17.239999999999998</v>
      </c>
      <c r="F70" s="169">
        <v>0</v>
      </c>
      <c r="G70" s="175">
        <f>+F70*E70</f>
        <v>0</v>
      </c>
      <c r="H70" s="150">
        <v>241.74</v>
      </c>
      <c r="I70" s="150">
        <v>4167.5976000000001</v>
      </c>
      <c r="J70" s="150">
        <v>1223.26</v>
      </c>
      <c r="K70" s="150">
        <v>21089.002399999998</v>
      </c>
      <c r="L70" s="150">
        <v>21</v>
      </c>
      <c r="M70" s="150">
        <v>30560.485999999997</v>
      </c>
      <c r="N70" s="149">
        <v>0.22</v>
      </c>
      <c r="O70" s="149">
        <v>3.7927999999999997</v>
      </c>
      <c r="P70" s="149">
        <v>0</v>
      </c>
      <c r="Q70" s="149">
        <v>0</v>
      </c>
      <c r="R70" s="150"/>
      <c r="S70" s="150" t="s">
        <v>102</v>
      </c>
      <c r="T70" s="150" t="s">
        <v>102</v>
      </c>
      <c r="U70" s="150">
        <v>3.0640999999999998</v>
      </c>
      <c r="V70" s="150">
        <v>52.82508399999999</v>
      </c>
      <c r="W70" s="150"/>
      <c r="X70" s="150" t="s">
        <v>103</v>
      </c>
      <c r="Y70" s="144"/>
      <c r="Z70" s="144"/>
      <c r="AA70" s="144"/>
      <c r="AB70" s="144"/>
      <c r="AC70" s="144"/>
      <c r="AD70" s="144"/>
      <c r="AE70" s="144"/>
      <c r="AF70" s="144"/>
      <c r="AG70" s="144" t="s">
        <v>104</v>
      </c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x14ac:dyDescent="0.2">
      <c r="A71" s="147"/>
      <c r="B71" s="148"/>
      <c r="C71" s="178" t="s">
        <v>199</v>
      </c>
      <c r="D71" s="151"/>
      <c r="E71" s="152">
        <v>17.239999999999998</v>
      </c>
      <c r="F71" s="150"/>
      <c r="G71" s="150"/>
      <c r="H71" s="150"/>
      <c r="I71" s="150"/>
      <c r="J71" s="150"/>
      <c r="K71" s="150"/>
      <c r="L71" s="150"/>
      <c r="M71" s="150"/>
      <c r="N71" s="149"/>
      <c r="O71" s="149"/>
      <c r="P71" s="149"/>
      <c r="Q71" s="149"/>
      <c r="R71" s="150"/>
      <c r="S71" s="150"/>
      <c r="T71" s="150"/>
      <c r="U71" s="150"/>
      <c r="V71" s="150"/>
      <c r="W71" s="150"/>
      <c r="X71" s="150"/>
      <c r="Y71" s="144"/>
      <c r="Z71" s="144"/>
      <c r="AA71" s="144"/>
      <c r="AB71" s="144"/>
      <c r="AC71" s="144"/>
      <c r="AD71" s="144"/>
      <c r="AE71" s="144"/>
      <c r="AF71" s="144"/>
      <c r="AG71" s="144" t="s">
        <v>106</v>
      </c>
      <c r="AH71" s="144">
        <v>0</v>
      </c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ht="22.5" x14ac:dyDescent="0.2">
      <c r="A72" s="170">
        <v>29</v>
      </c>
      <c r="B72" s="171" t="s">
        <v>200</v>
      </c>
      <c r="C72" s="179" t="s">
        <v>201</v>
      </c>
      <c r="D72" s="172" t="s">
        <v>202</v>
      </c>
      <c r="E72" s="173">
        <v>1</v>
      </c>
      <c r="F72" s="174">
        <v>0</v>
      </c>
      <c r="G72" s="175">
        <f>+F72*E72</f>
        <v>0</v>
      </c>
      <c r="H72" s="150">
        <v>1911.96</v>
      </c>
      <c r="I72" s="150">
        <v>1911.96</v>
      </c>
      <c r="J72" s="150">
        <v>418.04</v>
      </c>
      <c r="K72" s="150">
        <v>418.04</v>
      </c>
      <c r="L72" s="150">
        <v>21</v>
      </c>
      <c r="M72" s="150">
        <v>2819.2999999999997</v>
      </c>
      <c r="N72" s="149">
        <v>0.11840000000000001</v>
      </c>
      <c r="O72" s="149">
        <v>0.11840000000000001</v>
      </c>
      <c r="P72" s="149">
        <v>0</v>
      </c>
      <c r="Q72" s="149">
        <v>0</v>
      </c>
      <c r="R72" s="150"/>
      <c r="S72" s="150" t="s">
        <v>102</v>
      </c>
      <c r="T72" s="150" t="s">
        <v>102</v>
      </c>
      <c r="U72" s="150">
        <v>0.91800000000000004</v>
      </c>
      <c r="V72" s="150">
        <v>0.91800000000000004</v>
      </c>
      <c r="W72" s="150"/>
      <c r="X72" s="150" t="s">
        <v>103</v>
      </c>
      <c r="Y72" s="144"/>
      <c r="Z72" s="144"/>
      <c r="AA72" s="144"/>
      <c r="AB72" s="144"/>
      <c r="AC72" s="144"/>
      <c r="AD72" s="144"/>
      <c r="AE72" s="144"/>
      <c r="AF72" s="144"/>
      <c r="AG72" s="144" t="s">
        <v>104</v>
      </c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x14ac:dyDescent="0.2">
      <c r="A73" s="165">
        <v>30</v>
      </c>
      <c r="B73" s="166" t="s">
        <v>203</v>
      </c>
      <c r="C73" s="177" t="s">
        <v>204</v>
      </c>
      <c r="D73" s="167" t="s">
        <v>198</v>
      </c>
      <c r="E73" s="168">
        <v>22.2</v>
      </c>
      <c r="F73" s="169">
        <v>0</v>
      </c>
      <c r="G73" s="175">
        <f>+F73*E73</f>
        <v>0</v>
      </c>
      <c r="H73" s="150">
        <v>171.45</v>
      </c>
      <c r="I73" s="150">
        <v>3806.1899999999996</v>
      </c>
      <c r="J73" s="150">
        <v>135.05000000000001</v>
      </c>
      <c r="K73" s="150">
        <v>2998.11</v>
      </c>
      <c r="L73" s="150">
        <v>21</v>
      </c>
      <c r="M73" s="150">
        <v>8233.2029999999995</v>
      </c>
      <c r="N73" s="149">
        <v>0.188</v>
      </c>
      <c r="O73" s="149">
        <v>4.1735999999999995</v>
      </c>
      <c r="P73" s="149">
        <v>0</v>
      </c>
      <c r="Q73" s="149">
        <v>0</v>
      </c>
      <c r="R73" s="150"/>
      <c r="S73" s="150" t="s">
        <v>102</v>
      </c>
      <c r="T73" s="150" t="s">
        <v>102</v>
      </c>
      <c r="U73" s="150">
        <v>0.27200000000000002</v>
      </c>
      <c r="V73" s="150">
        <v>6.0384000000000002</v>
      </c>
      <c r="W73" s="150"/>
      <c r="X73" s="150" t="s">
        <v>103</v>
      </c>
      <c r="Y73" s="144"/>
      <c r="Z73" s="144"/>
      <c r="AA73" s="144"/>
      <c r="AB73" s="144"/>
      <c r="AC73" s="144"/>
      <c r="AD73" s="144"/>
      <c r="AE73" s="144"/>
      <c r="AF73" s="144"/>
      <c r="AG73" s="144" t="s">
        <v>104</v>
      </c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x14ac:dyDescent="0.2">
      <c r="A74" s="147"/>
      <c r="B74" s="148"/>
      <c r="C74" s="178" t="s">
        <v>205</v>
      </c>
      <c r="D74" s="151"/>
      <c r="E74" s="152">
        <v>18.2</v>
      </c>
      <c r="F74" s="150"/>
      <c r="G74" s="150"/>
      <c r="H74" s="150"/>
      <c r="I74" s="150"/>
      <c r="J74" s="150"/>
      <c r="K74" s="150"/>
      <c r="L74" s="150"/>
      <c r="M74" s="150"/>
      <c r="N74" s="149"/>
      <c r="O74" s="149"/>
      <c r="P74" s="149"/>
      <c r="Q74" s="149"/>
      <c r="R74" s="150"/>
      <c r="S74" s="150"/>
      <c r="T74" s="150"/>
      <c r="U74" s="150"/>
      <c r="V74" s="150"/>
      <c r="W74" s="150"/>
      <c r="X74" s="150"/>
      <c r="Y74" s="144"/>
      <c r="Z74" s="144"/>
      <c r="AA74" s="144"/>
      <c r="AB74" s="144"/>
      <c r="AC74" s="144"/>
      <c r="AD74" s="144"/>
      <c r="AE74" s="144"/>
      <c r="AF74" s="144"/>
      <c r="AG74" s="144" t="s">
        <v>106</v>
      </c>
      <c r="AH74" s="144">
        <v>0</v>
      </c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x14ac:dyDescent="0.2">
      <c r="A75" s="147"/>
      <c r="B75" s="148"/>
      <c r="C75" s="178" t="s">
        <v>206</v>
      </c>
      <c r="D75" s="151"/>
      <c r="E75" s="152">
        <v>4</v>
      </c>
      <c r="F75" s="150"/>
      <c r="G75" s="150"/>
      <c r="H75" s="150"/>
      <c r="I75" s="150"/>
      <c r="J75" s="150"/>
      <c r="K75" s="150"/>
      <c r="L75" s="150"/>
      <c r="M75" s="150"/>
      <c r="N75" s="149"/>
      <c r="O75" s="149"/>
      <c r="P75" s="149"/>
      <c r="Q75" s="149"/>
      <c r="R75" s="150"/>
      <c r="S75" s="150"/>
      <c r="T75" s="150"/>
      <c r="U75" s="150"/>
      <c r="V75" s="150"/>
      <c r="W75" s="150"/>
      <c r="X75" s="150"/>
      <c r="Y75" s="144"/>
      <c r="Z75" s="144"/>
      <c r="AA75" s="144"/>
      <c r="AB75" s="144"/>
      <c r="AC75" s="144"/>
      <c r="AD75" s="144"/>
      <c r="AE75" s="144"/>
      <c r="AF75" s="144"/>
      <c r="AG75" s="144" t="s">
        <v>106</v>
      </c>
      <c r="AH75" s="144">
        <v>0</v>
      </c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ht="22.5" x14ac:dyDescent="0.2">
      <c r="A76" s="165">
        <v>31</v>
      </c>
      <c r="B76" s="166" t="s">
        <v>203</v>
      </c>
      <c r="C76" s="177" t="s">
        <v>207</v>
      </c>
      <c r="D76" s="167" t="s">
        <v>198</v>
      </c>
      <c r="E76" s="168">
        <v>10.14</v>
      </c>
      <c r="F76" s="169">
        <v>0</v>
      </c>
      <c r="G76" s="175">
        <f>+F76*E76</f>
        <v>0</v>
      </c>
      <c r="H76" s="150">
        <v>364.45</v>
      </c>
      <c r="I76" s="150">
        <v>3695.5230000000001</v>
      </c>
      <c r="J76" s="150">
        <v>135.05000000000001</v>
      </c>
      <c r="K76" s="150">
        <v>1369.4070000000002</v>
      </c>
      <c r="L76" s="150">
        <v>21</v>
      </c>
      <c r="M76" s="150">
        <v>6128.5653000000002</v>
      </c>
      <c r="N76" s="149">
        <v>0.26980999999999999</v>
      </c>
      <c r="O76" s="149">
        <v>2.7358734</v>
      </c>
      <c r="P76" s="149">
        <v>0</v>
      </c>
      <c r="Q76" s="149">
        <v>0</v>
      </c>
      <c r="R76" s="150"/>
      <c r="S76" s="150" t="s">
        <v>102</v>
      </c>
      <c r="T76" s="150" t="s">
        <v>102</v>
      </c>
      <c r="U76" s="150">
        <v>0.27200000000000002</v>
      </c>
      <c r="V76" s="150">
        <v>2.7580800000000005</v>
      </c>
      <c r="W76" s="150"/>
      <c r="X76" s="150" t="s">
        <v>103</v>
      </c>
      <c r="Y76" s="144"/>
      <c r="Z76" s="144"/>
      <c r="AA76" s="144"/>
      <c r="AB76" s="144"/>
      <c r="AC76" s="144"/>
      <c r="AD76" s="144"/>
      <c r="AE76" s="144"/>
      <c r="AF76" s="144"/>
      <c r="AG76" s="144" t="s">
        <v>104</v>
      </c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x14ac:dyDescent="0.2">
      <c r="A77" s="147"/>
      <c r="B77" s="148"/>
      <c r="C77" s="178" t="s">
        <v>208</v>
      </c>
      <c r="D77" s="151"/>
      <c r="E77" s="152">
        <v>10.14</v>
      </c>
      <c r="F77" s="150"/>
      <c r="G77" s="150"/>
      <c r="H77" s="150"/>
      <c r="I77" s="150"/>
      <c r="J77" s="150"/>
      <c r="K77" s="150"/>
      <c r="L77" s="150"/>
      <c r="M77" s="150"/>
      <c r="N77" s="149"/>
      <c r="O77" s="149"/>
      <c r="P77" s="149"/>
      <c r="Q77" s="149"/>
      <c r="R77" s="150"/>
      <c r="S77" s="150"/>
      <c r="T77" s="150"/>
      <c r="U77" s="150"/>
      <c r="V77" s="150"/>
      <c r="W77" s="150"/>
      <c r="X77" s="150"/>
      <c r="Y77" s="144"/>
      <c r="Z77" s="144"/>
      <c r="AA77" s="144"/>
      <c r="AB77" s="144"/>
      <c r="AC77" s="144"/>
      <c r="AD77" s="144"/>
      <c r="AE77" s="144"/>
      <c r="AF77" s="144"/>
      <c r="AG77" s="144" t="s">
        <v>106</v>
      </c>
      <c r="AH77" s="144">
        <v>0</v>
      </c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x14ac:dyDescent="0.2">
      <c r="A78" s="170">
        <v>32</v>
      </c>
      <c r="B78" s="171" t="s">
        <v>209</v>
      </c>
      <c r="C78" s="179" t="s">
        <v>210</v>
      </c>
      <c r="D78" s="172" t="s">
        <v>202</v>
      </c>
      <c r="E78" s="173">
        <v>4</v>
      </c>
      <c r="F78" s="174">
        <v>0</v>
      </c>
      <c r="G78" s="175">
        <f>+F78*E78</f>
        <v>0</v>
      </c>
      <c r="H78" s="150">
        <v>175.56</v>
      </c>
      <c r="I78" s="150">
        <v>702.24</v>
      </c>
      <c r="J78" s="150">
        <v>0</v>
      </c>
      <c r="K78" s="150">
        <v>0</v>
      </c>
      <c r="L78" s="150">
        <v>21</v>
      </c>
      <c r="M78" s="150">
        <v>849.71039999999994</v>
      </c>
      <c r="N78" s="149">
        <v>6.6000000000000003E-2</v>
      </c>
      <c r="O78" s="149">
        <v>0.26400000000000001</v>
      </c>
      <c r="P78" s="149">
        <v>0</v>
      </c>
      <c r="Q78" s="149">
        <v>0</v>
      </c>
      <c r="R78" s="150" t="s">
        <v>149</v>
      </c>
      <c r="S78" s="150" t="s">
        <v>102</v>
      </c>
      <c r="T78" s="150" t="s">
        <v>211</v>
      </c>
      <c r="U78" s="150">
        <v>0</v>
      </c>
      <c r="V78" s="150">
        <v>0</v>
      </c>
      <c r="W78" s="150"/>
      <c r="X78" s="150" t="s">
        <v>150</v>
      </c>
      <c r="Y78" s="144"/>
      <c r="Z78" s="144"/>
      <c r="AA78" s="144"/>
      <c r="AB78" s="144"/>
      <c r="AC78" s="144"/>
      <c r="AD78" s="144"/>
      <c r="AE78" s="144"/>
      <c r="AF78" s="144"/>
      <c r="AG78" s="144" t="s">
        <v>151</v>
      </c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ht="22.5" x14ac:dyDescent="0.2">
      <c r="A79" s="165">
        <v>33</v>
      </c>
      <c r="B79" s="166" t="s">
        <v>212</v>
      </c>
      <c r="C79" s="177" t="s">
        <v>213</v>
      </c>
      <c r="D79" s="167" t="s">
        <v>202</v>
      </c>
      <c r="E79" s="168">
        <v>19.655999999999999</v>
      </c>
      <c r="F79" s="169">
        <v>0</v>
      </c>
      <c r="G79" s="175">
        <f>+F79*E79</f>
        <v>0</v>
      </c>
      <c r="H79" s="150">
        <v>133</v>
      </c>
      <c r="I79" s="150">
        <v>2614.248</v>
      </c>
      <c r="J79" s="150">
        <v>0</v>
      </c>
      <c r="K79" s="150">
        <v>0</v>
      </c>
      <c r="L79" s="150">
        <v>21</v>
      </c>
      <c r="M79" s="150">
        <v>3163.2424999999998</v>
      </c>
      <c r="N79" s="149">
        <v>4.4999999999999998E-2</v>
      </c>
      <c r="O79" s="149">
        <v>0.88451999999999986</v>
      </c>
      <c r="P79" s="149">
        <v>0</v>
      </c>
      <c r="Q79" s="149">
        <v>0</v>
      </c>
      <c r="R79" s="150" t="s">
        <v>149</v>
      </c>
      <c r="S79" s="150" t="s">
        <v>102</v>
      </c>
      <c r="T79" s="150" t="s">
        <v>102</v>
      </c>
      <c r="U79" s="150">
        <v>0</v>
      </c>
      <c r="V79" s="150">
        <v>0</v>
      </c>
      <c r="W79" s="150"/>
      <c r="X79" s="150" t="s">
        <v>150</v>
      </c>
      <c r="Y79" s="144"/>
      <c r="Z79" s="144"/>
      <c r="AA79" s="144"/>
      <c r="AB79" s="144"/>
      <c r="AC79" s="144"/>
      <c r="AD79" s="144"/>
      <c r="AE79" s="144"/>
      <c r="AF79" s="144"/>
      <c r="AG79" s="144" t="s">
        <v>151</v>
      </c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x14ac:dyDescent="0.2">
      <c r="A80" s="147"/>
      <c r="B80" s="148"/>
      <c r="C80" s="178" t="s">
        <v>214</v>
      </c>
      <c r="D80" s="151"/>
      <c r="E80" s="152">
        <v>19.655999999999999</v>
      </c>
      <c r="F80" s="150"/>
      <c r="G80" s="150"/>
      <c r="H80" s="150"/>
      <c r="I80" s="150"/>
      <c r="J80" s="150"/>
      <c r="K80" s="150"/>
      <c r="L80" s="150"/>
      <c r="M80" s="150"/>
      <c r="N80" s="149"/>
      <c r="O80" s="149"/>
      <c r="P80" s="149"/>
      <c r="Q80" s="149"/>
      <c r="R80" s="150"/>
      <c r="S80" s="150"/>
      <c r="T80" s="150"/>
      <c r="U80" s="150"/>
      <c r="V80" s="150"/>
      <c r="W80" s="150"/>
      <c r="X80" s="150"/>
      <c r="Y80" s="144"/>
      <c r="Z80" s="144"/>
      <c r="AA80" s="144"/>
      <c r="AB80" s="144"/>
      <c r="AC80" s="144"/>
      <c r="AD80" s="144"/>
      <c r="AE80" s="144"/>
      <c r="AF80" s="144"/>
      <c r="AG80" s="144" t="s">
        <v>106</v>
      </c>
      <c r="AH80" s="144">
        <v>0</v>
      </c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x14ac:dyDescent="0.2">
      <c r="A81" s="165">
        <v>34</v>
      </c>
      <c r="B81" s="166" t="s">
        <v>215</v>
      </c>
      <c r="C81" s="177" t="s">
        <v>216</v>
      </c>
      <c r="D81" s="167" t="s">
        <v>202</v>
      </c>
      <c r="E81" s="168">
        <v>109.905</v>
      </c>
      <c r="F81" s="169">
        <v>0</v>
      </c>
      <c r="G81" s="175">
        <f>+F81*E81</f>
        <v>0</v>
      </c>
      <c r="H81" s="150">
        <v>71</v>
      </c>
      <c r="I81" s="150">
        <v>7803.2550000000001</v>
      </c>
      <c r="J81" s="150">
        <v>0</v>
      </c>
      <c r="K81" s="150">
        <v>0</v>
      </c>
      <c r="L81" s="150">
        <v>21</v>
      </c>
      <c r="M81" s="150">
        <v>9441.9446000000007</v>
      </c>
      <c r="N81" s="149">
        <v>2.1669999999999998E-2</v>
      </c>
      <c r="O81" s="149">
        <v>2.3816413499999998</v>
      </c>
      <c r="P81" s="149">
        <v>0</v>
      </c>
      <c r="Q81" s="149">
        <v>0</v>
      </c>
      <c r="R81" s="150" t="s">
        <v>149</v>
      </c>
      <c r="S81" s="150" t="s">
        <v>102</v>
      </c>
      <c r="T81" s="150" t="s">
        <v>102</v>
      </c>
      <c r="U81" s="150">
        <v>0</v>
      </c>
      <c r="V81" s="150">
        <v>0</v>
      </c>
      <c r="W81" s="150"/>
      <c r="X81" s="150" t="s">
        <v>150</v>
      </c>
      <c r="Y81" s="144"/>
      <c r="Z81" s="144"/>
      <c r="AA81" s="144"/>
      <c r="AB81" s="144"/>
      <c r="AC81" s="144"/>
      <c r="AD81" s="144"/>
      <c r="AE81" s="144"/>
      <c r="AF81" s="144"/>
      <c r="AG81" s="144" t="s">
        <v>151</v>
      </c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x14ac:dyDescent="0.2">
      <c r="A82" s="147"/>
      <c r="B82" s="148"/>
      <c r="C82" s="178" t="s">
        <v>217</v>
      </c>
      <c r="D82" s="151"/>
      <c r="E82" s="152">
        <v>109.905</v>
      </c>
      <c r="F82" s="150"/>
      <c r="G82" s="150"/>
      <c r="H82" s="150"/>
      <c r="I82" s="150"/>
      <c r="J82" s="150"/>
      <c r="K82" s="150"/>
      <c r="L82" s="150"/>
      <c r="M82" s="150"/>
      <c r="N82" s="149"/>
      <c r="O82" s="149"/>
      <c r="P82" s="149"/>
      <c r="Q82" s="149"/>
      <c r="R82" s="150"/>
      <c r="S82" s="150"/>
      <c r="T82" s="150"/>
      <c r="U82" s="150"/>
      <c r="V82" s="150"/>
      <c r="W82" s="150"/>
      <c r="X82" s="150"/>
      <c r="Y82" s="144"/>
      <c r="Z82" s="144"/>
      <c r="AA82" s="144"/>
      <c r="AB82" s="144"/>
      <c r="AC82" s="144"/>
      <c r="AD82" s="144"/>
      <c r="AE82" s="144"/>
      <c r="AF82" s="144"/>
      <c r="AG82" s="144" t="s">
        <v>106</v>
      </c>
      <c r="AH82" s="144">
        <v>0</v>
      </c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x14ac:dyDescent="0.2">
      <c r="A83" s="159" t="s">
        <v>97</v>
      </c>
      <c r="B83" s="160" t="s">
        <v>61</v>
      </c>
      <c r="C83" s="176" t="s">
        <v>62</v>
      </c>
      <c r="D83" s="161"/>
      <c r="E83" s="162"/>
      <c r="F83" s="163"/>
      <c r="G83" s="164">
        <f>SUM(G84:G85)</f>
        <v>0</v>
      </c>
      <c r="H83" s="158"/>
      <c r="I83" s="158">
        <v>30.3</v>
      </c>
      <c r="J83" s="158"/>
      <c r="K83" s="158">
        <v>5208.4399999999996</v>
      </c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AG83" t="s">
        <v>98</v>
      </c>
    </row>
    <row r="84" spans="1:60" x14ac:dyDescent="0.2">
      <c r="A84" s="170">
        <v>35</v>
      </c>
      <c r="B84" s="171" t="s">
        <v>218</v>
      </c>
      <c r="C84" s="179" t="s">
        <v>219</v>
      </c>
      <c r="D84" s="172" t="s">
        <v>202</v>
      </c>
      <c r="E84" s="173">
        <v>1</v>
      </c>
      <c r="F84" s="174">
        <v>0</v>
      </c>
      <c r="G84" s="175">
        <f>+F84*E84</f>
        <v>0</v>
      </c>
      <c r="H84" s="150">
        <v>0</v>
      </c>
      <c r="I84" s="150">
        <v>0</v>
      </c>
      <c r="J84" s="150">
        <v>984</v>
      </c>
      <c r="K84" s="150">
        <v>984</v>
      </c>
      <c r="L84" s="150">
        <v>21</v>
      </c>
      <c r="M84" s="150">
        <v>1190.6399999999999</v>
      </c>
      <c r="N84" s="149">
        <v>0</v>
      </c>
      <c r="O84" s="149">
        <v>0</v>
      </c>
      <c r="P84" s="149">
        <v>4.0000000000000001E-3</v>
      </c>
      <c r="Q84" s="149">
        <v>4.0000000000000001E-3</v>
      </c>
      <c r="R84" s="150"/>
      <c r="S84" s="150" t="s">
        <v>220</v>
      </c>
      <c r="T84" s="150" t="s">
        <v>211</v>
      </c>
      <c r="U84" s="150">
        <v>0.17399999999999999</v>
      </c>
      <c r="V84" s="150">
        <v>0.17399999999999999</v>
      </c>
      <c r="W84" s="150"/>
      <c r="X84" s="150" t="s">
        <v>103</v>
      </c>
      <c r="Y84" s="144"/>
      <c r="Z84" s="144"/>
      <c r="AA84" s="144"/>
      <c r="AB84" s="144"/>
      <c r="AC84" s="144"/>
      <c r="AD84" s="144"/>
      <c r="AE84" s="144"/>
      <c r="AF84" s="144"/>
      <c r="AG84" s="144" t="s">
        <v>104</v>
      </c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ht="22.5" x14ac:dyDescent="0.2">
      <c r="A85" s="165">
        <v>36</v>
      </c>
      <c r="B85" s="166" t="s">
        <v>221</v>
      </c>
      <c r="C85" s="177" t="s">
        <v>222</v>
      </c>
      <c r="D85" s="167" t="s">
        <v>136</v>
      </c>
      <c r="E85" s="168">
        <v>4.056</v>
      </c>
      <c r="F85" s="169">
        <v>0</v>
      </c>
      <c r="G85" s="175">
        <f>+F85*E85</f>
        <v>0</v>
      </c>
      <c r="H85" s="150">
        <v>7.47</v>
      </c>
      <c r="I85" s="150">
        <v>30.29832</v>
      </c>
      <c r="J85" s="150">
        <v>1041.53</v>
      </c>
      <c r="K85" s="150">
        <v>4224.4456799999998</v>
      </c>
      <c r="L85" s="150">
        <v>21</v>
      </c>
      <c r="M85" s="150">
        <v>5148.2353999999996</v>
      </c>
      <c r="N85" s="149">
        <v>0</v>
      </c>
      <c r="O85" s="149">
        <v>0</v>
      </c>
      <c r="P85" s="149">
        <v>0.90010000000000001</v>
      </c>
      <c r="Q85" s="149">
        <v>3.6508056</v>
      </c>
      <c r="R85" s="150"/>
      <c r="S85" s="150" t="s">
        <v>102</v>
      </c>
      <c r="T85" s="150" t="s">
        <v>102</v>
      </c>
      <c r="U85" s="150">
        <v>1.5913999999999999</v>
      </c>
      <c r="V85" s="150">
        <v>6.4547184</v>
      </c>
      <c r="W85" s="150"/>
      <c r="X85" s="150" t="s">
        <v>223</v>
      </c>
      <c r="Y85" s="144"/>
      <c r="Z85" s="144"/>
      <c r="AA85" s="144"/>
      <c r="AB85" s="144"/>
      <c r="AC85" s="144"/>
      <c r="AD85" s="144"/>
      <c r="AE85" s="144"/>
      <c r="AF85" s="144"/>
      <c r="AG85" s="144" t="s">
        <v>224</v>
      </c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x14ac:dyDescent="0.2">
      <c r="A86" s="147"/>
      <c r="B86" s="148"/>
      <c r="C86" s="178" t="s">
        <v>225</v>
      </c>
      <c r="D86" s="151"/>
      <c r="E86" s="152">
        <v>4.056</v>
      </c>
      <c r="F86" s="150"/>
      <c r="G86" s="150"/>
      <c r="H86" s="150"/>
      <c r="I86" s="150"/>
      <c r="J86" s="150"/>
      <c r="K86" s="150"/>
      <c r="L86" s="150"/>
      <c r="M86" s="150"/>
      <c r="N86" s="149"/>
      <c r="O86" s="149"/>
      <c r="P86" s="149"/>
      <c r="Q86" s="149"/>
      <c r="R86" s="150"/>
      <c r="S86" s="150"/>
      <c r="T86" s="150"/>
      <c r="U86" s="150"/>
      <c r="V86" s="150"/>
      <c r="W86" s="150"/>
      <c r="X86" s="150"/>
      <c r="Y86" s="144"/>
      <c r="Z86" s="144"/>
      <c r="AA86" s="144"/>
      <c r="AB86" s="144"/>
      <c r="AC86" s="144"/>
      <c r="AD86" s="144"/>
      <c r="AE86" s="144"/>
      <c r="AF86" s="144"/>
      <c r="AG86" s="144" t="s">
        <v>106</v>
      </c>
      <c r="AH86" s="144">
        <v>0</v>
      </c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x14ac:dyDescent="0.2">
      <c r="A87" s="159" t="s">
        <v>97</v>
      </c>
      <c r="B87" s="160" t="s">
        <v>63</v>
      </c>
      <c r="C87" s="176" t="s">
        <v>64</v>
      </c>
      <c r="D87" s="161"/>
      <c r="E87" s="162"/>
      <c r="F87" s="163"/>
      <c r="G87" s="164">
        <f>+G88</f>
        <v>0</v>
      </c>
      <c r="H87" s="158"/>
      <c r="I87" s="158">
        <v>0</v>
      </c>
      <c r="J87" s="158"/>
      <c r="K87" s="158">
        <v>18022.12</v>
      </c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AG87" t="s">
        <v>98</v>
      </c>
    </row>
    <row r="88" spans="1:60" x14ac:dyDescent="0.2">
      <c r="A88" s="170">
        <v>37</v>
      </c>
      <c r="B88" s="171" t="s">
        <v>226</v>
      </c>
      <c r="C88" s="179" t="s">
        <v>227</v>
      </c>
      <c r="D88" s="172" t="s">
        <v>155</v>
      </c>
      <c r="E88" s="173">
        <v>76.527069999999995</v>
      </c>
      <c r="F88" s="174">
        <v>0</v>
      </c>
      <c r="G88" s="175">
        <f>+F88*E88</f>
        <v>0</v>
      </c>
      <c r="H88" s="150">
        <v>0</v>
      </c>
      <c r="I88" s="150">
        <v>0</v>
      </c>
      <c r="J88" s="150">
        <v>235.5</v>
      </c>
      <c r="K88" s="150">
        <v>18022.124984999999</v>
      </c>
      <c r="L88" s="150">
        <v>21</v>
      </c>
      <c r="M88" s="150">
        <v>21806.765199999998</v>
      </c>
      <c r="N88" s="149">
        <v>0</v>
      </c>
      <c r="O88" s="149">
        <v>0</v>
      </c>
      <c r="P88" s="149">
        <v>0</v>
      </c>
      <c r="Q88" s="149">
        <v>0</v>
      </c>
      <c r="R88" s="150"/>
      <c r="S88" s="150" t="s">
        <v>102</v>
      </c>
      <c r="T88" s="150" t="s">
        <v>102</v>
      </c>
      <c r="U88" s="150">
        <v>0.39</v>
      </c>
      <c r="V88" s="150">
        <v>29.845557299999999</v>
      </c>
      <c r="W88" s="150"/>
      <c r="X88" s="150" t="s">
        <v>228</v>
      </c>
      <c r="Y88" s="144"/>
      <c r="Z88" s="144"/>
      <c r="AA88" s="144"/>
      <c r="AB88" s="144"/>
      <c r="AC88" s="144"/>
      <c r="AD88" s="144"/>
      <c r="AE88" s="144"/>
      <c r="AF88" s="144"/>
      <c r="AG88" s="144" t="s">
        <v>229</v>
      </c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x14ac:dyDescent="0.2">
      <c r="A89" s="159" t="s">
        <v>97</v>
      </c>
      <c r="B89" s="160" t="s">
        <v>65</v>
      </c>
      <c r="C89" s="176" t="s">
        <v>66</v>
      </c>
      <c r="D89" s="161"/>
      <c r="E89" s="162"/>
      <c r="F89" s="163"/>
      <c r="G89" s="164">
        <f>+G90</f>
        <v>0</v>
      </c>
      <c r="H89" s="158"/>
      <c r="I89" s="158">
        <v>0</v>
      </c>
      <c r="J89" s="158"/>
      <c r="K89" s="158">
        <v>0</v>
      </c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AG89" t="s">
        <v>98</v>
      </c>
    </row>
    <row r="90" spans="1:60" x14ac:dyDescent="0.2">
      <c r="A90" s="170">
        <v>38</v>
      </c>
      <c r="B90" s="171" t="s">
        <v>230</v>
      </c>
      <c r="C90" s="179" t="s">
        <v>231</v>
      </c>
      <c r="D90" s="172" t="s">
        <v>232</v>
      </c>
      <c r="E90" s="173">
        <v>1</v>
      </c>
      <c r="F90" s="174">
        <v>0</v>
      </c>
      <c r="G90" s="175">
        <f>+F90*E90</f>
        <v>0</v>
      </c>
      <c r="H90" s="150">
        <v>0</v>
      </c>
      <c r="I90" s="150">
        <v>0</v>
      </c>
      <c r="J90" s="150">
        <v>0</v>
      </c>
      <c r="K90" s="150">
        <v>0</v>
      </c>
      <c r="L90" s="150">
        <v>21</v>
      </c>
      <c r="M90" s="150">
        <v>0</v>
      </c>
      <c r="N90" s="149">
        <v>0</v>
      </c>
      <c r="O90" s="149">
        <v>0</v>
      </c>
      <c r="P90" s="149">
        <v>0</v>
      </c>
      <c r="Q90" s="149">
        <v>0</v>
      </c>
      <c r="R90" s="150"/>
      <c r="S90" s="150" t="s">
        <v>220</v>
      </c>
      <c r="T90" s="150" t="s">
        <v>233</v>
      </c>
      <c r="U90" s="150">
        <v>0</v>
      </c>
      <c r="V90" s="150">
        <v>0</v>
      </c>
      <c r="W90" s="150"/>
      <c r="X90" s="150" t="s">
        <v>103</v>
      </c>
      <c r="Y90" s="144"/>
      <c r="Z90" s="144"/>
      <c r="AA90" s="144"/>
      <c r="AB90" s="144"/>
      <c r="AC90" s="144"/>
      <c r="AD90" s="144"/>
      <c r="AE90" s="144"/>
      <c r="AF90" s="144"/>
      <c r="AG90" s="144" t="s">
        <v>104</v>
      </c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  <c r="BG90" s="144"/>
      <c r="BH90" s="144"/>
    </row>
    <row r="91" spans="1:60" x14ac:dyDescent="0.2">
      <c r="A91" s="159" t="s">
        <v>97</v>
      </c>
      <c r="B91" s="160" t="s">
        <v>67</v>
      </c>
      <c r="C91" s="176" t="s">
        <v>68</v>
      </c>
      <c r="D91" s="161"/>
      <c r="E91" s="162"/>
      <c r="F91" s="163"/>
      <c r="G91" s="164">
        <f>+G92+G93</f>
        <v>0</v>
      </c>
      <c r="H91" s="158"/>
      <c r="I91" s="158">
        <v>0</v>
      </c>
      <c r="J91" s="158"/>
      <c r="K91" s="158">
        <v>13842.91</v>
      </c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AG91" t="s">
        <v>98</v>
      </c>
    </row>
    <row r="92" spans="1:60" x14ac:dyDescent="0.2">
      <c r="A92" s="170">
        <v>39</v>
      </c>
      <c r="B92" s="171" t="s">
        <v>234</v>
      </c>
      <c r="C92" s="179" t="s">
        <v>235</v>
      </c>
      <c r="D92" s="172" t="s">
        <v>155</v>
      </c>
      <c r="E92" s="173">
        <v>84.846400000000003</v>
      </c>
      <c r="F92" s="174">
        <v>0</v>
      </c>
      <c r="G92" s="175">
        <f>+F92*E92</f>
        <v>0</v>
      </c>
      <c r="H92" s="150">
        <v>0</v>
      </c>
      <c r="I92" s="150">
        <v>0</v>
      </c>
      <c r="J92" s="150">
        <v>17.100000000000001</v>
      </c>
      <c r="K92" s="150">
        <v>1450.8734400000001</v>
      </c>
      <c r="L92" s="150">
        <v>21</v>
      </c>
      <c r="M92" s="150">
        <v>1755.5526999999997</v>
      </c>
      <c r="N92" s="149">
        <v>0</v>
      </c>
      <c r="O92" s="149">
        <v>0</v>
      </c>
      <c r="P92" s="149">
        <v>0</v>
      </c>
      <c r="Q92" s="149">
        <v>0</v>
      </c>
      <c r="R92" s="150"/>
      <c r="S92" s="150" t="s">
        <v>102</v>
      </c>
      <c r="T92" s="150" t="s">
        <v>102</v>
      </c>
      <c r="U92" s="150">
        <v>0</v>
      </c>
      <c r="V92" s="150">
        <v>0</v>
      </c>
      <c r="W92" s="150"/>
      <c r="X92" s="150" t="s">
        <v>236</v>
      </c>
      <c r="Y92" s="144"/>
      <c r="Z92" s="144"/>
      <c r="AA92" s="144"/>
      <c r="AB92" s="144"/>
      <c r="AC92" s="144"/>
      <c r="AD92" s="144"/>
      <c r="AE92" s="144"/>
      <c r="AF92" s="144"/>
      <c r="AG92" s="144" t="s">
        <v>237</v>
      </c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ht="22.5" x14ac:dyDescent="0.2">
      <c r="A93" s="170">
        <v>40</v>
      </c>
      <c r="B93" s="171" t="s">
        <v>238</v>
      </c>
      <c r="C93" s="179" t="s">
        <v>239</v>
      </c>
      <c r="D93" s="172" t="s">
        <v>155</v>
      </c>
      <c r="E93" s="173">
        <v>4.4656000000000002</v>
      </c>
      <c r="F93" s="174">
        <v>0</v>
      </c>
      <c r="G93" s="175">
        <f>+F93*E93</f>
        <v>0</v>
      </c>
      <c r="H93" s="150">
        <v>0</v>
      </c>
      <c r="I93" s="150">
        <v>0</v>
      </c>
      <c r="J93" s="150">
        <v>2775</v>
      </c>
      <c r="K93" s="150">
        <v>12392.04</v>
      </c>
      <c r="L93" s="150">
        <v>21</v>
      </c>
      <c r="M93" s="150">
        <v>14994.368400000001</v>
      </c>
      <c r="N93" s="149">
        <v>0</v>
      </c>
      <c r="O93" s="149">
        <v>0</v>
      </c>
      <c r="P93" s="149">
        <v>0</v>
      </c>
      <c r="Q93" s="149">
        <v>0</v>
      </c>
      <c r="R93" s="150"/>
      <c r="S93" s="150" t="s">
        <v>102</v>
      </c>
      <c r="T93" s="150" t="s">
        <v>102</v>
      </c>
      <c r="U93" s="150">
        <v>0</v>
      </c>
      <c r="V93" s="150">
        <v>0</v>
      </c>
      <c r="W93" s="150"/>
      <c r="X93" s="150" t="s">
        <v>236</v>
      </c>
      <c r="Y93" s="144"/>
      <c r="Z93" s="144"/>
      <c r="AA93" s="144"/>
      <c r="AB93" s="144"/>
      <c r="AC93" s="144"/>
      <c r="AD93" s="144"/>
      <c r="AE93" s="144"/>
      <c r="AF93" s="144"/>
      <c r="AG93" s="144" t="s">
        <v>237</v>
      </c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x14ac:dyDescent="0.2">
      <c r="A94" s="159" t="s">
        <v>97</v>
      </c>
      <c r="B94" s="160" t="s">
        <v>70</v>
      </c>
      <c r="C94" s="176" t="s">
        <v>28</v>
      </c>
      <c r="D94" s="161"/>
      <c r="E94" s="162"/>
      <c r="F94" s="163"/>
      <c r="G94" s="164">
        <f>+G95+G96</f>
        <v>0</v>
      </c>
      <c r="H94" s="158"/>
      <c r="I94" s="158">
        <v>0</v>
      </c>
      <c r="J94" s="158"/>
      <c r="K94" s="158">
        <v>9209.91</v>
      </c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AG94" t="s">
        <v>98</v>
      </c>
    </row>
    <row r="95" spans="1:60" x14ac:dyDescent="0.2">
      <c r="A95" s="170">
        <v>41</v>
      </c>
      <c r="B95" s="171" t="s">
        <v>240</v>
      </c>
      <c r="C95" s="179" t="s">
        <v>241</v>
      </c>
      <c r="D95" s="172" t="s">
        <v>242</v>
      </c>
      <c r="E95" s="173">
        <v>1</v>
      </c>
      <c r="F95" s="174">
        <v>0</v>
      </c>
      <c r="G95" s="175">
        <f>+F95*E95</f>
        <v>0</v>
      </c>
      <c r="H95" s="150">
        <v>0</v>
      </c>
      <c r="I95" s="150">
        <v>0</v>
      </c>
      <c r="J95" s="150">
        <v>6501.11</v>
      </c>
      <c r="K95" s="150">
        <v>6501.11</v>
      </c>
      <c r="L95" s="150">
        <v>21</v>
      </c>
      <c r="M95" s="150">
        <v>7866.3430999999991</v>
      </c>
      <c r="N95" s="149">
        <v>0</v>
      </c>
      <c r="O95" s="149">
        <v>0</v>
      </c>
      <c r="P95" s="149">
        <v>0</v>
      </c>
      <c r="Q95" s="149">
        <v>0</v>
      </c>
      <c r="R95" s="150"/>
      <c r="S95" s="150" t="s">
        <v>102</v>
      </c>
      <c r="T95" s="150" t="s">
        <v>211</v>
      </c>
      <c r="U95" s="150">
        <v>0</v>
      </c>
      <c r="V95" s="150">
        <v>0</v>
      </c>
      <c r="W95" s="150"/>
      <c r="X95" s="150" t="s">
        <v>243</v>
      </c>
      <c r="Y95" s="144"/>
      <c r="Z95" s="144"/>
      <c r="AA95" s="144"/>
      <c r="AB95" s="144"/>
      <c r="AC95" s="144"/>
      <c r="AD95" s="144"/>
      <c r="AE95" s="144"/>
      <c r="AF95" s="144"/>
      <c r="AG95" s="144" t="s">
        <v>244</v>
      </c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x14ac:dyDescent="0.2">
      <c r="A96" s="170">
        <v>42</v>
      </c>
      <c r="B96" s="171" t="s">
        <v>245</v>
      </c>
      <c r="C96" s="179" t="s">
        <v>246</v>
      </c>
      <c r="D96" s="172" t="s">
        <v>242</v>
      </c>
      <c r="E96" s="173">
        <v>1</v>
      </c>
      <c r="F96" s="174">
        <v>0</v>
      </c>
      <c r="G96" s="175">
        <f>+F96*E96</f>
        <v>0</v>
      </c>
      <c r="H96" s="150">
        <v>0</v>
      </c>
      <c r="I96" s="150">
        <v>0</v>
      </c>
      <c r="J96" s="150">
        <v>2708.8</v>
      </c>
      <c r="K96" s="150">
        <v>2708.8</v>
      </c>
      <c r="L96" s="150">
        <v>21</v>
      </c>
      <c r="M96" s="150">
        <v>3277.6480000000001</v>
      </c>
      <c r="N96" s="149">
        <v>0</v>
      </c>
      <c r="O96" s="149">
        <v>0</v>
      </c>
      <c r="P96" s="149">
        <v>0</v>
      </c>
      <c r="Q96" s="149">
        <v>0</v>
      </c>
      <c r="R96" s="150"/>
      <c r="S96" s="150" t="s">
        <v>102</v>
      </c>
      <c r="T96" s="150" t="s">
        <v>211</v>
      </c>
      <c r="U96" s="150">
        <v>0</v>
      </c>
      <c r="V96" s="150">
        <v>0</v>
      </c>
      <c r="W96" s="150"/>
      <c r="X96" s="150" t="s">
        <v>243</v>
      </c>
      <c r="Y96" s="144"/>
      <c r="Z96" s="144"/>
      <c r="AA96" s="144"/>
      <c r="AB96" s="144"/>
      <c r="AC96" s="144"/>
      <c r="AD96" s="144"/>
      <c r="AE96" s="144"/>
      <c r="AF96" s="144"/>
      <c r="AG96" s="144" t="s">
        <v>247</v>
      </c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x14ac:dyDescent="0.2">
      <c r="A97" s="159" t="s">
        <v>97</v>
      </c>
      <c r="B97" s="160" t="s">
        <v>71</v>
      </c>
      <c r="C97" s="176" t="s">
        <v>29</v>
      </c>
      <c r="D97" s="161"/>
      <c r="E97" s="162"/>
      <c r="F97" s="163"/>
      <c r="G97" s="164">
        <f>SUM(G98:G101)</f>
        <v>0</v>
      </c>
      <c r="H97" s="158"/>
      <c r="I97" s="158">
        <v>0</v>
      </c>
      <c r="J97" s="158"/>
      <c r="K97" s="158">
        <v>16400</v>
      </c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AG97" t="s">
        <v>98</v>
      </c>
    </row>
    <row r="98" spans="1:60" x14ac:dyDescent="0.2">
      <c r="A98" s="170">
        <v>43</v>
      </c>
      <c r="B98" s="171" t="s">
        <v>248</v>
      </c>
      <c r="C98" s="179" t="s">
        <v>249</v>
      </c>
      <c r="D98" s="172" t="s">
        <v>242</v>
      </c>
      <c r="E98" s="173">
        <v>1</v>
      </c>
      <c r="F98" s="174">
        <v>0</v>
      </c>
      <c r="G98" s="175">
        <f>+F98*E98</f>
        <v>0</v>
      </c>
      <c r="H98" s="150">
        <v>0</v>
      </c>
      <c r="I98" s="150">
        <v>0</v>
      </c>
      <c r="J98" s="150">
        <v>4100</v>
      </c>
      <c r="K98" s="150">
        <v>4100</v>
      </c>
      <c r="L98" s="150">
        <v>21</v>
      </c>
      <c r="M98" s="150">
        <v>4961</v>
      </c>
      <c r="N98" s="149">
        <v>0</v>
      </c>
      <c r="O98" s="149">
        <v>0</v>
      </c>
      <c r="P98" s="149">
        <v>0</v>
      </c>
      <c r="Q98" s="149">
        <v>0</v>
      </c>
      <c r="R98" s="150"/>
      <c r="S98" s="150" t="s">
        <v>102</v>
      </c>
      <c r="T98" s="150" t="s">
        <v>211</v>
      </c>
      <c r="U98" s="150">
        <v>0</v>
      </c>
      <c r="V98" s="150">
        <v>0</v>
      </c>
      <c r="W98" s="150"/>
      <c r="X98" s="150" t="s">
        <v>243</v>
      </c>
      <c r="Y98" s="144"/>
      <c r="Z98" s="144"/>
      <c r="AA98" s="144"/>
      <c r="AB98" s="144"/>
      <c r="AC98" s="144"/>
      <c r="AD98" s="144"/>
      <c r="AE98" s="144"/>
      <c r="AF98" s="144"/>
      <c r="AG98" s="144" t="s">
        <v>250</v>
      </c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x14ac:dyDescent="0.2">
      <c r="A99" s="170">
        <v>44</v>
      </c>
      <c r="B99" s="171" t="s">
        <v>251</v>
      </c>
      <c r="C99" s="179" t="s">
        <v>252</v>
      </c>
      <c r="D99" s="172" t="s">
        <v>242</v>
      </c>
      <c r="E99" s="173">
        <v>1</v>
      </c>
      <c r="F99" s="174">
        <v>0</v>
      </c>
      <c r="G99" s="175">
        <f>+F99*E99</f>
        <v>0</v>
      </c>
      <c r="H99" s="150">
        <v>0</v>
      </c>
      <c r="I99" s="150">
        <v>0</v>
      </c>
      <c r="J99" s="150">
        <v>3800</v>
      </c>
      <c r="K99" s="150">
        <v>3800</v>
      </c>
      <c r="L99" s="150">
        <v>21</v>
      </c>
      <c r="M99" s="150">
        <v>4598</v>
      </c>
      <c r="N99" s="149">
        <v>0</v>
      </c>
      <c r="O99" s="149">
        <v>0</v>
      </c>
      <c r="P99" s="149">
        <v>0</v>
      </c>
      <c r="Q99" s="149">
        <v>0</v>
      </c>
      <c r="R99" s="150"/>
      <c r="S99" s="150" t="s">
        <v>102</v>
      </c>
      <c r="T99" s="150" t="s">
        <v>211</v>
      </c>
      <c r="U99" s="150">
        <v>0</v>
      </c>
      <c r="V99" s="150">
        <v>0</v>
      </c>
      <c r="W99" s="150"/>
      <c r="X99" s="150" t="s">
        <v>243</v>
      </c>
      <c r="Y99" s="144"/>
      <c r="Z99" s="144"/>
      <c r="AA99" s="144"/>
      <c r="AB99" s="144"/>
      <c r="AC99" s="144"/>
      <c r="AD99" s="144"/>
      <c r="AE99" s="144"/>
      <c r="AF99" s="144"/>
      <c r="AG99" s="144" t="s">
        <v>250</v>
      </c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x14ac:dyDescent="0.2">
      <c r="A100" s="170">
        <v>45</v>
      </c>
      <c r="B100" s="171" t="s">
        <v>253</v>
      </c>
      <c r="C100" s="179" t="s">
        <v>254</v>
      </c>
      <c r="D100" s="172" t="s">
        <v>242</v>
      </c>
      <c r="E100" s="173">
        <v>1</v>
      </c>
      <c r="F100" s="174">
        <v>0</v>
      </c>
      <c r="G100" s="175">
        <f>+F100*E100</f>
        <v>0</v>
      </c>
      <c r="H100" s="150">
        <v>0</v>
      </c>
      <c r="I100" s="150">
        <v>0</v>
      </c>
      <c r="J100" s="150">
        <v>3000</v>
      </c>
      <c r="K100" s="150">
        <v>3000</v>
      </c>
      <c r="L100" s="150">
        <v>21</v>
      </c>
      <c r="M100" s="150">
        <v>3630</v>
      </c>
      <c r="N100" s="149">
        <v>0</v>
      </c>
      <c r="O100" s="149">
        <v>0</v>
      </c>
      <c r="P100" s="149">
        <v>0</v>
      </c>
      <c r="Q100" s="149">
        <v>0</v>
      </c>
      <c r="R100" s="150"/>
      <c r="S100" s="150" t="s">
        <v>102</v>
      </c>
      <c r="T100" s="150" t="s">
        <v>211</v>
      </c>
      <c r="U100" s="150">
        <v>0</v>
      </c>
      <c r="V100" s="150">
        <v>0</v>
      </c>
      <c r="W100" s="150"/>
      <c r="X100" s="150" t="s">
        <v>243</v>
      </c>
      <c r="Y100" s="144"/>
      <c r="Z100" s="144"/>
      <c r="AA100" s="144"/>
      <c r="AB100" s="144"/>
      <c r="AC100" s="144"/>
      <c r="AD100" s="144"/>
      <c r="AE100" s="144"/>
      <c r="AF100" s="144"/>
      <c r="AG100" s="144" t="s">
        <v>250</v>
      </c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x14ac:dyDescent="0.2">
      <c r="A101" s="165">
        <v>46</v>
      </c>
      <c r="B101" s="166" t="s">
        <v>255</v>
      </c>
      <c r="C101" s="177" t="s">
        <v>256</v>
      </c>
      <c r="D101" s="167" t="s">
        <v>242</v>
      </c>
      <c r="E101" s="168">
        <v>1</v>
      </c>
      <c r="F101" s="169">
        <v>0</v>
      </c>
      <c r="G101" s="175">
        <f>+F101*E101</f>
        <v>0</v>
      </c>
      <c r="H101" s="150">
        <v>0</v>
      </c>
      <c r="I101" s="150">
        <v>0</v>
      </c>
      <c r="J101" s="150">
        <v>5500</v>
      </c>
      <c r="K101" s="150">
        <v>5500</v>
      </c>
      <c r="L101" s="150">
        <v>21</v>
      </c>
      <c r="M101" s="150">
        <v>6655</v>
      </c>
      <c r="N101" s="149">
        <v>0</v>
      </c>
      <c r="O101" s="149">
        <v>0</v>
      </c>
      <c r="P101" s="149">
        <v>0</v>
      </c>
      <c r="Q101" s="149">
        <v>0</v>
      </c>
      <c r="R101" s="150"/>
      <c r="S101" s="150" t="s">
        <v>102</v>
      </c>
      <c r="T101" s="150" t="s">
        <v>211</v>
      </c>
      <c r="U101" s="150">
        <v>0</v>
      </c>
      <c r="V101" s="150">
        <v>0</v>
      </c>
      <c r="W101" s="150"/>
      <c r="X101" s="150" t="s">
        <v>243</v>
      </c>
      <c r="Y101" s="144"/>
      <c r="Z101" s="144"/>
      <c r="AA101" s="144"/>
      <c r="AB101" s="144"/>
      <c r="AC101" s="144"/>
      <c r="AD101" s="144"/>
      <c r="AE101" s="144"/>
      <c r="AF101" s="144"/>
      <c r="AG101" s="144" t="s">
        <v>257</v>
      </c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x14ac:dyDescent="0.2">
      <c r="A102" s="3"/>
      <c r="B102" s="4"/>
      <c r="C102" s="183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AE102">
        <v>15</v>
      </c>
      <c r="AF102">
        <v>21</v>
      </c>
      <c r="AG102" t="s">
        <v>84</v>
      </c>
    </row>
    <row r="103" spans="1:60" x14ac:dyDescent="0.2">
      <c r="C103" s="184"/>
      <c r="D103" s="10"/>
      <c r="AG103" t="s">
        <v>258</v>
      </c>
    </row>
    <row r="104" spans="1:60" x14ac:dyDescent="0.2">
      <c r="D104" s="10"/>
    </row>
    <row r="105" spans="1:60" x14ac:dyDescent="0.2">
      <c r="D105" s="10"/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5"/>
  <sheetViews>
    <sheetView topLeftCell="A2" workbookViewId="0">
      <selection activeCell="G21" sqref="G21"/>
    </sheetView>
  </sheetViews>
  <sheetFormatPr defaultRowHeight="12.75" x14ac:dyDescent="0.2"/>
  <cols>
    <col min="3" max="3" width="24.5703125" customWidth="1"/>
    <col min="4" max="4" width="28.7109375" customWidth="1"/>
    <col min="7" max="7" width="24.7109375" customWidth="1"/>
    <col min="8" max="8" width="27.7109375" customWidth="1"/>
  </cols>
  <sheetData>
    <row r="3" spans="2:8" ht="15.75" x14ac:dyDescent="0.25">
      <c r="B3" s="297" t="s">
        <v>6</v>
      </c>
      <c r="C3" s="297"/>
      <c r="D3" s="297"/>
      <c r="E3" s="297"/>
      <c r="F3" s="297"/>
      <c r="G3" s="297"/>
      <c r="H3" s="187"/>
    </row>
    <row r="4" spans="2:8" x14ac:dyDescent="0.2">
      <c r="B4" s="188" t="s">
        <v>7</v>
      </c>
      <c r="C4" s="189" t="s">
        <v>282</v>
      </c>
      <c r="D4" s="298"/>
      <c r="E4" s="299"/>
      <c r="F4" s="299"/>
      <c r="G4" s="300"/>
      <c r="H4" s="190"/>
    </row>
    <row r="5" spans="2:8" x14ac:dyDescent="0.2">
      <c r="B5" s="188" t="s">
        <v>8</v>
      </c>
      <c r="C5" s="189" t="s">
        <v>265</v>
      </c>
      <c r="D5" s="301" t="s">
        <v>281</v>
      </c>
      <c r="E5" s="302"/>
      <c r="F5" s="302"/>
      <c r="G5" s="303"/>
    </row>
    <row r="7" spans="2:8" ht="15.75" x14ac:dyDescent="0.25">
      <c r="C7" s="191" t="s">
        <v>266</v>
      </c>
    </row>
    <row r="8" spans="2:8" x14ac:dyDescent="0.2">
      <c r="D8" s="51"/>
    </row>
    <row r="9" spans="2:8" x14ac:dyDescent="0.2">
      <c r="C9" s="192" t="s">
        <v>267</v>
      </c>
      <c r="D9" s="192" t="s">
        <v>268</v>
      </c>
      <c r="E9" s="193" t="s">
        <v>269</v>
      </c>
      <c r="F9" s="194" t="s">
        <v>202</v>
      </c>
      <c r="G9" s="192" t="s">
        <v>270</v>
      </c>
      <c r="H9" s="195" t="s">
        <v>271</v>
      </c>
    </row>
    <row r="10" spans="2:8" x14ac:dyDescent="0.2">
      <c r="C10" s="196"/>
      <c r="D10" s="197"/>
      <c r="E10" s="197"/>
      <c r="F10" s="197"/>
      <c r="G10" s="198" t="s">
        <v>272</v>
      </c>
      <c r="H10" s="199" t="s">
        <v>272</v>
      </c>
    </row>
    <row r="11" spans="2:8" ht="45" x14ac:dyDescent="0.25">
      <c r="C11" s="200" t="s">
        <v>273</v>
      </c>
      <c r="D11" s="201" t="s">
        <v>274</v>
      </c>
      <c r="E11" s="14" t="s">
        <v>275</v>
      </c>
      <c r="F11" s="202">
        <v>2</v>
      </c>
      <c r="G11" s="203">
        <v>0</v>
      </c>
      <c r="H11" s="203">
        <f>+G11*F11</f>
        <v>0</v>
      </c>
    </row>
    <row r="12" spans="2:8" x14ac:dyDescent="0.2">
      <c r="C12" s="200"/>
      <c r="D12" s="204"/>
      <c r="E12" s="204" t="s">
        <v>276</v>
      </c>
      <c r="F12" s="204">
        <v>2</v>
      </c>
      <c r="G12" s="203">
        <v>0</v>
      </c>
      <c r="H12" s="203">
        <f>+G12*F12</f>
        <v>0</v>
      </c>
    </row>
    <row r="13" spans="2:8" x14ac:dyDescent="0.2">
      <c r="C13" s="200"/>
      <c r="D13" s="205"/>
      <c r="E13" s="14" t="s">
        <v>277</v>
      </c>
      <c r="F13" s="202">
        <v>2</v>
      </c>
      <c r="G13" s="203">
        <v>0</v>
      </c>
      <c r="H13" s="203">
        <f>+G13*F13</f>
        <v>0</v>
      </c>
    </row>
    <row r="14" spans="2:8" x14ac:dyDescent="0.2">
      <c r="C14" s="206"/>
      <c r="D14" s="202"/>
      <c r="E14" s="14"/>
      <c r="F14" s="207"/>
      <c r="G14" s="203"/>
      <c r="H14" s="208"/>
    </row>
    <row r="15" spans="2:8" x14ac:dyDescent="0.2">
      <c r="C15" s="206"/>
      <c r="D15" s="202"/>
      <c r="E15" s="14"/>
      <c r="F15" s="202"/>
      <c r="G15" s="203"/>
      <c r="H15" s="208">
        <f>+H13+H12+H11</f>
        <v>0</v>
      </c>
    </row>
    <row r="16" spans="2:8" x14ac:dyDescent="0.2">
      <c r="G16" s="83"/>
      <c r="H16" s="83"/>
    </row>
    <row r="17" spans="3:8" x14ac:dyDescent="0.2">
      <c r="C17" s="209" t="s">
        <v>278</v>
      </c>
      <c r="D17" s="209"/>
      <c r="H17" s="83"/>
    </row>
    <row r="18" spans="3:8" x14ac:dyDescent="0.2">
      <c r="C18" s="210"/>
      <c r="D18" s="211"/>
      <c r="E18" s="211"/>
      <c r="F18" s="212"/>
      <c r="G18" s="213"/>
      <c r="H18" s="214"/>
    </row>
    <row r="19" spans="3:8" x14ac:dyDescent="0.2">
      <c r="C19" s="215"/>
      <c r="D19" s="216"/>
      <c r="E19" s="216"/>
      <c r="F19" s="217"/>
      <c r="G19" s="218"/>
      <c r="H19" s="219">
        <f>F19*G19</f>
        <v>0</v>
      </c>
    </row>
    <row r="20" spans="3:8" x14ac:dyDescent="0.2">
      <c r="C20" s="206"/>
      <c r="D20" s="14"/>
      <c r="E20" s="14"/>
      <c r="F20" s="202"/>
      <c r="G20" s="203"/>
      <c r="H20" s="208"/>
    </row>
    <row r="21" spans="3:8" x14ac:dyDescent="0.2">
      <c r="C21" s="220" t="s">
        <v>279</v>
      </c>
      <c r="G21" s="83"/>
      <c r="H21" s="83">
        <f>SUM(H18:H20)</f>
        <v>0</v>
      </c>
    </row>
    <row r="22" spans="3:8" x14ac:dyDescent="0.2">
      <c r="G22" s="83"/>
      <c r="H22" s="83"/>
    </row>
    <row r="23" spans="3:8" x14ac:dyDescent="0.2">
      <c r="G23" s="83"/>
      <c r="H23" s="83"/>
    </row>
    <row r="25" spans="3:8" x14ac:dyDescent="0.2">
      <c r="C25" s="209" t="s">
        <v>280</v>
      </c>
      <c r="D25" s="209"/>
      <c r="E25" s="209"/>
      <c r="F25" s="209"/>
      <c r="G25" s="209"/>
      <c r="H25" s="221">
        <f>+H15+H21+H23</f>
        <v>0</v>
      </c>
    </row>
  </sheetData>
  <mergeCells count="3">
    <mergeCell ref="B3:G3"/>
    <mergeCell ref="D4:G4"/>
    <mergeCell ref="D5:G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092021 1 Pol</vt:lpstr>
      <vt:lpstr>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'092021 1 Pol'!Názvy_tisku</vt:lpstr>
      <vt:lpstr>oadresa</vt:lpstr>
      <vt:lpstr>Stavba!Objednatel</vt:lpstr>
      <vt:lpstr>Stavba!Objekt</vt:lpstr>
      <vt:lpstr>'092021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Uzivatel</cp:lastModifiedBy>
  <cp:lastPrinted>2019-03-19T12:27:02Z</cp:lastPrinted>
  <dcterms:created xsi:type="dcterms:W3CDTF">2009-04-08T07:15:50Z</dcterms:created>
  <dcterms:modified xsi:type="dcterms:W3CDTF">2022-05-05T11:49:37Z</dcterms:modified>
</cp:coreProperties>
</file>